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25" tabRatio="856" activeTab="0"/>
  </bookViews>
  <sheets>
    <sheet name="Оценка эффективности" sheetId="1" r:id="rId1"/>
    <sheet name="Расчет эффективности" sheetId="2" r:id="rId2"/>
    <sheet name="Расчет результативности" sheetId="3" r:id="rId3"/>
    <sheet name="мероприятия и показатели" sheetId="4" r:id="rId4"/>
  </sheets>
  <definedNames>
    <definedName name="_xlnm.Print_Titles" localSheetId="0">'Оценка эффективности'!$3:$4</definedName>
    <definedName name="_xlnm.Print_Titles" localSheetId="2">'Расчет результативности'!$3:$6</definedName>
    <definedName name="_xlnm.Print_Titles" localSheetId="1">'Расчет эффективности'!$3:$4</definedName>
    <definedName name="_xlnm.Print_Area" localSheetId="0">'Оценка эффективности'!$A$1:$F$33</definedName>
    <definedName name="_xlnm.Print_Area" localSheetId="1">'Расчет эффективности'!$A$1:$G$55</definedName>
  </definedNames>
  <calcPr fullCalcOnLoad="1"/>
</workbook>
</file>

<file path=xl/sharedStrings.xml><?xml version="1.0" encoding="utf-8"?>
<sst xmlns="http://schemas.openxmlformats.org/spreadsheetml/2006/main" count="332" uniqueCount="280">
  <si>
    <t>Подпрограмма 1.  «Развитие дошкольного образования детей Сланцевского муниципального района  Ленинградской области»</t>
  </si>
  <si>
    <t>Подпрограмма 2. «Развитие начального общего, основного общего и среднего общего образования Сланцевского муниципального района  Ленинградской области»</t>
  </si>
  <si>
    <t>Подпрограмма 6. «Развитие системы отдыха, оздоровления, занятости детей, подростков и молодежи Сланцевского муниципального района Ленинградской области»</t>
  </si>
  <si>
    <t>Основное мероприятие 1.2. «Организация разнообразных форм предоставления дошкольного и предшкольного образования».</t>
  </si>
  <si>
    <t>Основное мероприятие 1.3. «Обеспечение социальной поддержки семей с детьми, посещающими дошкольные образовательные учреждения».</t>
  </si>
  <si>
    <t>Основное мероприятие 1.4. «Обновление  содержания дошкольного образования»</t>
  </si>
  <si>
    <t xml:space="preserve">Основное мероприятие 6.2.Укрепление материально-технической базы оздоровительных лагарей </t>
  </si>
  <si>
    <t>Основное мероприятие 6.4.  Проведение мероприятий в рамках летней   оздоровительной кампании детей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</si>
  <si>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</si>
  <si>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</si>
  <si>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</si>
  <si>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</si>
  <si>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</si>
  <si>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</si>
  <si>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</si>
  <si>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</si>
  <si>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</si>
  <si>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</si>
  <si>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</si>
  <si>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</si>
  <si>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</si>
  <si>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</si>
  <si>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</si>
  <si>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</si>
  <si>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</si>
  <si>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</si>
  <si>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</si>
  <si>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</si>
  <si>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</si>
  <si>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</si>
  <si>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</si>
  <si>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6.4.</t>
  </si>
  <si>
    <t>7.1.</t>
  </si>
  <si>
    <t>7.2.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</si>
  <si>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</si>
  <si>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</si>
  <si>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</si>
  <si>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</si>
  <si>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Итого по подпрограмме 5</t>
  </si>
  <si>
    <t>Итого по подпрограмме 6</t>
  </si>
  <si>
    <t>Итого по подпрограмме 7</t>
  </si>
  <si>
    <t>ВСЕГО по программе</t>
  </si>
  <si>
    <t>Председатель комитета</t>
  </si>
  <si>
    <t>№ п/п</t>
  </si>
  <si>
    <t>Наименование</t>
  </si>
  <si>
    <t>Единица измерения</t>
  </si>
  <si>
    <t>План</t>
  </si>
  <si>
    <t>Факт</t>
  </si>
  <si>
    <t>Отчетный год</t>
  </si>
  <si>
    <t>Значение целевого показателя (индикатора программы, подпрограммы, ведромственной целевой программы</t>
  </si>
  <si>
    <t>прямой</t>
  </si>
  <si>
    <t>обратный</t>
  </si>
  <si>
    <t>Р</t>
  </si>
  <si>
    <t>К1</t>
  </si>
  <si>
    <t>К 1.1</t>
  </si>
  <si>
    <t>К 1.2</t>
  </si>
  <si>
    <t>К 1.3</t>
  </si>
  <si>
    <t>К 2</t>
  </si>
  <si>
    <t>К 2.1</t>
  </si>
  <si>
    <t>К 2.2</t>
  </si>
  <si>
    <t>К 2.3</t>
  </si>
  <si>
    <t>К 2.4</t>
  </si>
  <si>
    <t>К 3</t>
  </si>
  <si>
    <t>К 3.1</t>
  </si>
  <si>
    <t>К 3.2</t>
  </si>
  <si>
    <t>К 4</t>
  </si>
  <si>
    <t>К 4.1</t>
  </si>
  <si>
    <t>К 4.2</t>
  </si>
  <si>
    <t>К 5</t>
  </si>
  <si>
    <t>К 5.1</t>
  </si>
  <si>
    <t>К 5.2</t>
  </si>
  <si>
    <t>Год</t>
  </si>
  <si>
    <t>7.3.</t>
  </si>
  <si>
    <t>Наименование критерия(подкритерия)</t>
  </si>
  <si>
    <t>Обозначение критерия Km (подритерия Km)</t>
  </si>
  <si>
    <t>Значение весового коэффициента Zmn</t>
  </si>
  <si>
    <t>Оценка, баллов</t>
  </si>
  <si>
    <t>2.Соответствие содержания муниципальной программы предъявляемым к ней унифицированным требованиям; качество предоставления отчетности о реализации программы</t>
  </si>
  <si>
    <t>2.3. Наличие стандартной структуры муниципальной программы</t>
  </si>
  <si>
    <t>3. Выполнение плановых объемов финансирования и привлечения дополнительных средств для реализации муниципальной программы</t>
  </si>
  <si>
    <t>3.1. Уровень фактического финансового обеспечения муниципальной программы в отчетном году</t>
  </si>
  <si>
    <t>4. Уровень достижения целевых индикаторов и показателей, выполнение мероприятий муниципальной программы</t>
  </si>
  <si>
    <t>4.2. Степень выполнения мероприятий програмы в отчетном году</t>
  </si>
  <si>
    <t>5. Коэффициент эффективности реализации муниципальных программ, оценка динамики эффективности реализации муниципальных программ</t>
  </si>
  <si>
    <t>5.1.Коэффициент эффективности реализации муниципальных программ</t>
  </si>
  <si>
    <t>5.2. Оценка динамики эффективности реализации муниципальных программ</t>
  </si>
  <si>
    <t>Значение градации в соответствии с постановлением от 27.03.2015 №437-п</t>
  </si>
  <si>
    <t>Развитие образования отненсено к приоритетным направлениям социально-экономического развития МО</t>
  </si>
  <si>
    <t xml:space="preserve">Программыми мероприятиями охвачено 100 % муниципальных образовательных организаций </t>
  </si>
  <si>
    <t>комплекс мероприятий Программы частично обеспечивает достижение поставленных целей</t>
  </si>
  <si>
    <t>Доля инвестиционных расходов и НИОКР в структуре Программы менее 50 %</t>
  </si>
  <si>
    <t>Программа соответствует критерию</t>
  </si>
  <si>
    <t>структура Программы соответствует установленным требованиям</t>
  </si>
  <si>
    <t>информация отчета полностью соответствует установленным требованиям</t>
  </si>
  <si>
    <t>4.1. Соответствие достигнутых в отчетном периоде показателей целевым показателям, утвержденным в программе</t>
  </si>
  <si>
    <t>в отчетном году выполнено более 90% мероприятий</t>
  </si>
  <si>
    <t>среднее значение выполнения целевых показателей составляет более 80%</t>
  </si>
  <si>
    <t>План, тыс. руб.</t>
  </si>
  <si>
    <t>Исполнение, тыс. руб.</t>
  </si>
  <si>
    <t>Р, результативность достижения целевых значений показателей по мероприятию</t>
  </si>
  <si>
    <t>З, степень достижения запланированного уровня затрат</t>
  </si>
  <si>
    <t>Е, Коэффициент эффективности реализации мероприятия, %</t>
  </si>
  <si>
    <t>Рейтинг эффективности</t>
  </si>
  <si>
    <t>Рейтинг эффективности реализации Программы, R</t>
  </si>
  <si>
    <t>1. Соответствие Программы основным направлениям стратегии (концепции) социально-экономического развития МО</t>
  </si>
  <si>
    <t>1.1. Соответствие цели Программы основным направлениям стратегии (концепции, прогнозу) социально-экономического развития МО</t>
  </si>
  <si>
    <t>1.2. Степень охвата программными мероприятиями проблемного направления: определенных (-ой) групп (-ы) населения; хозяйствующих субъектов; иных проблемных отраслей (сфер)</t>
  </si>
  <si>
    <t>2.1. Соответствие комплекса мероприятий Программы достижению её целей</t>
  </si>
  <si>
    <t>2.2. Наличие инвестиционных расходов, научно-исследовательских и опытно-конструкторских работ (НИОКР) на реализацию Программы</t>
  </si>
  <si>
    <t>2.4. Качество и достоверность ежеквартально и ежегодно предоставляемого руководителем (ответственным исполнителем) муниципальной программы отчтета об исполнении Программы</t>
  </si>
  <si>
    <t>3.2. Доля средств, полученных в порядке межбюджетных трасфертов из бюджета Ленинградской области на мероприятия муниципальной программы</t>
  </si>
  <si>
    <t>6.5</t>
  </si>
  <si>
    <t>7.3</t>
  </si>
  <si>
    <t>Н.В. Васильева</t>
  </si>
  <si>
    <t>N</t>
  </si>
  <si>
    <t xml:space="preserve">п/п </t>
  </si>
  <si>
    <t>Наименование подпрограм­мы, ведомственной целевой про­граммы, основного мероприят­ия, мероприятия</t>
  </si>
  <si>
    <t xml:space="preserve">Последствия не реализации под­программы, ве­домственной це­левой про­граммы, основ­ного меро­приятия </t>
  </si>
  <si>
    <r>
      <t>Показатели про­граммы (подпро­граммы, ВЦП)</t>
    </r>
    <r>
      <rPr>
        <vertAlign val="superscript"/>
        <sz val="12"/>
        <color indexed="8"/>
        <rFont val="Times New Roman"/>
        <family val="1"/>
      </rPr>
      <t>1</t>
    </r>
  </si>
  <si>
    <t xml:space="preserve">Начала реализа­ции </t>
  </si>
  <si>
    <t xml:space="preserve">оконча­ния реа­лизации </t>
  </si>
  <si>
    <t>1.</t>
  </si>
  <si>
    <t>Подпрограмма 1 «Развитие дошкольного образования детей Сланцевского муниципального района»</t>
  </si>
  <si>
    <t>Основное мероприятие 1.1 «Реализация программ дошкольного образования»</t>
  </si>
  <si>
    <t xml:space="preserve">Не исполнение (исполнение не   в  полном  объеме)    полномочий  ОМСУ   по  организации  предоставления  общедоступного и  бесплатного  дошкольного образования   </t>
  </si>
  <si>
    <t>Основное мероприятие 1.2 «Организация разнообразных форм предоставления дошкольного и предшкольного образования»</t>
  </si>
  <si>
    <t>Снижение  уровня охвата дошкольным образованием</t>
  </si>
  <si>
    <t>Основное мероприятие  1.3 Обеспечение социальной поддержки семей с детьми, посещающими дошкольные образовательные организации</t>
  </si>
  <si>
    <t>Основное мероприятие 1.4. Обновление содержания дошкольного образования</t>
  </si>
  <si>
    <t>Снижение  качества дошкольного образования</t>
  </si>
  <si>
    <t>Основное мероприятие 1.5. Развитие инфраструктуры дошкольного образования</t>
  </si>
  <si>
    <t>Несоответствие условий предоставления дошкольного образования современным требованияи</t>
  </si>
  <si>
    <t>2.</t>
  </si>
  <si>
    <r>
      <t>Подпрограмма 2</t>
    </r>
    <r>
      <rPr>
        <sz val="12"/>
        <color indexed="8"/>
        <rFont val="Arial"/>
        <family val="2"/>
      </rPr>
      <t xml:space="preserve"> </t>
    </r>
    <r>
      <rPr>
        <b/>
        <i/>
        <sz val="12"/>
        <color indexed="8"/>
        <rFont val="Times New Roman"/>
        <family val="1"/>
      </rPr>
      <t>«Развитие начального общего, основного общего и среднего общего образования Сланцевского муниципального района Ленинградской области»</t>
    </r>
  </si>
  <si>
    <t xml:space="preserve">   </t>
  </si>
  <si>
    <t>Мероприятие 2.1 «Текущее содержание казенных организаций»</t>
  </si>
  <si>
    <t>Не исполнение (исполнение  в  полном  объеме)    полномочий  ОМСУ   по  организации  предоставления  общедоступного и  бесплатного  начального  общего, основного  общего,   среднего общего  образования</t>
  </si>
  <si>
    <t>Мероприятие 2.2 «Субсидии муниципальным бюджетным организациям»</t>
  </si>
  <si>
    <t>Снижение   качества  общего образования</t>
  </si>
  <si>
    <t>Основное мероприятие   2.3 «Субсидии юридическим лицам, индивидуальным предпринимателям в целях возмещения недополученных доходов при оказании транспортных услуг обучающимся общеобразовательных организаций»</t>
  </si>
  <si>
    <t>Снижение доступности общего образования по основным общеобразовательным программам в МОО</t>
  </si>
  <si>
    <t>Основное мероприятие  2.4. «Развитие инфраструктуры организаций общего образования»</t>
  </si>
  <si>
    <t>Не  соответствие  условий организации образовательной  деятельности нормативным  требованиям</t>
  </si>
  <si>
    <t>Основное мероприятие 2.5. Организация электронного и дистанционного обучения детей-инвалидов</t>
  </si>
  <si>
    <t>Снижение доступности общего образования по основным общеобразова-тельным программам в МОО</t>
  </si>
  <si>
    <t xml:space="preserve">  Основное мероприятие 2.6. «Поддержка талантливой молодежи»</t>
  </si>
  <si>
    <t>Снижение эффективности сопровождения одаренных и талантливых детей</t>
  </si>
  <si>
    <t>Основное мероприятие 2.7. Предоставление бесплатного здорового горячего питания для обучающихся</t>
  </si>
  <si>
    <t>3.</t>
  </si>
  <si>
    <r>
      <t>Подпрограмма 3</t>
    </r>
    <r>
      <rPr>
        <sz val="12"/>
        <color indexed="8"/>
        <rFont val="Arial"/>
        <family val="2"/>
      </rPr>
      <t xml:space="preserve"> </t>
    </r>
    <r>
      <rPr>
        <b/>
        <i/>
        <sz val="12"/>
        <color indexed="8"/>
        <rFont val="Times New Roman"/>
        <family val="1"/>
      </rPr>
      <t>«Развитие воспитания детей  в  Сланцевском  муниципальном  районе Ленинградской области»</t>
    </r>
  </si>
  <si>
    <t>Несформированность условий для воспитания гармонично развитой и социально ответственной личности</t>
  </si>
  <si>
    <t>Основное мероприятие  3.1. «Формирование законопослушного поведения несовершеннолетних»</t>
  </si>
  <si>
    <t>Увеличение количества асоциальных проявлений среди</t>
  </si>
  <si>
    <t>несовершеннолетних</t>
  </si>
  <si>
    <t>Основное мероприятие  3.2. «Развитие воспитательного потенциала системы образования»</t>
  </si>
  <si>
    <t>Снижение эффективности</t>
  </si>
  <si>
    <t xml:space="preserve">воспитательной работы </t>
  </si>
  <si>
    <t>с обучающимися</t>
  </si>
  <si>
    <t>Подпрограмма 4. «Развитие дополнительного образования детей Сланцевского муниципального района Ленинградской области»</t>
  </si>
  <si>
    <t>Несформированность условий для личностного развития обучающихся, их самореализации и профессионального самоопределения</t>
  </si>
  <si>
    <t>14-16</t>
  </si>
  <si>
    <t>Основное мероприятие  4.1. «Текущее содержание казенных организаций»</t>
  </si>
  <si>
    <t>Снижение охвата дополнительным образованием</t>
  </si>
  <si>
    <t>Основное мероприятие  4.2. «Развитие инфраструктуры организаций дополнительного образования»</t>
  </si>
  <si>
    <t>Несоответствие материально-технического обеспечения ОО современным требованиям</t>
  </si>
  <si>
    <t>Основное мероприятие  4.3. «Развитие системы дополнительного образования»</t>
  </si>
  <si>
    <t>Отсутствие условий для самореализации и профессионального самоопределения обучающихся</t>
  </si>
  <si>
    <t>4.4.</t>
  </si>
  <si>
    <t>Основное мероприятие  4.4. Субсидии муниципальным бюджетным организациям</t>
  </si>
  <si>
    <t>5.</t>
  </si>
  <si>
    <t>Подпрограмма 5. «Реализация  государственных гарантий для детей-сирот и детей, оставшихся без попечения родителей»</t>
  </si>
  <si>
    <t>Не исполнение государственных гарантий по защите прав и поддержке детей-сирот и детей, оставшихся без попечения родителей</t>
  </si>
  <si>
    <t>17-19</t>
  </si>
  <si>
    <t>Основное мероприятие  5.1. «Организация и осуществление деятельности по опеке и попечительству (субвенции)»</t>
  </si>
  <si>
    <t>Основное мероприятие 5.2. «Компенсационные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области»</t>
  </si>
  <si>
    <t>Основное мероприятие 5.3. «Приобретение жилья для  детей-сирот и детей, оставшихся без попечения родителей, лиц из числа детей-сирот и детей, оставшихся без попечения родителей»</t>
  </si>
  <si>
    <t>Не исполнение (исполнение не  в  полном  объеме)    полномочий  ОМСУ   по обеспечению организации отдыха детей в каникулярное время, включая мероприятия по обеспечению безопасности их жизни и здоровья</t>
  </si>
  <si>
    <t>20-22</t>
  </si>
  <si>
    <t>Основное мероприятие 6.1. «Организация отдыха и оздоровления детей и подростков»</t>
  </si>
  <si>
    <t>Основное мероприятие  6.2. «Укрепление материально-технической базы оздоровительных лагерей»</t>
  </si>
  <si>
    <t>Основное мероприятие  6.3.  «Содержание муниципальных загородных стационарных детских оздоровительных лагерей»</t>
  </si>
  <si>
    <t>Основное мероприятие  6.4.  «Проведение мероприятий в рамках летней   оздоровительной кампании детей»</t>
  </si>
  <si>
    <t>6.5.</t>
  </si>
  <si>
    <t>Основное мероприятие  6.5. «Реализация комплекса мер по созданию условий для социализации детей в каникулярный период (трудоустройство подростков)»</t>
  </si>
  <si>
    <t>Подпрограмма 7. «Управление ресурсами и качеством системы образования Сланцевского муниципального района Ленинградской области»</t>
  </si>
  <si>
    <t>Не  исполнение законодательства  об  образовании в  части  организации независимой оценки качества условий  осуществления образовательной деятельности</t>
  </si>
  <si>
    <t>23-29</t>
  </si>
  <si>
    <t>Основное мероприятие  7.1. «Проведение в отношении   муниципальных образовательных организаций мероприятий независимой оценки качества условий  осуществления образовательной деятельности»</t>
  </si>
  <si>
    <t>Несоответствие профессионального уровня руководящих и педагогических работников современным требованиям</t>
  </si>
  <si>
    <t>23-24</t>
  </si>
  <si>
    <t>Основное мероприятие  7.2. «Развитие кадрового потенциала системы образования»</t>
  </si>
  <si>
    <t>Не   исполнение задачи  Указа  Президента Российской  Федерации  от 07.05.2018 № 204  по   внедрению национальной  системы  профессионального роста  педагогических   работников</t>
  </si>
  <si>
    <t>25-27,29</t>
  </si>
  <si>
    <t>Основное мероприятие  7.3. «Педагогические  конкурсы профессионального мастерства»</t>
  </si>
  <si>
    <t>1-4</t>
  </si>
  <si>
    <t>5-10</t>
  </si>
  <si>
    <t>5-7</t>
  </si>
  <si>
    <t>6-7</t>
  </si>
  <si>
    <t>9-10</t>
  </si>
  <si>
    <t>11-13</t>
  </si>
  <si>
    <t>Доступность дошкольного образования для детей дошкольного возраста (отношение численности детей дошкольного возраста, получающих дошкольное образование в текущем году, к сумме численности детей дошкольного возраста, получающих дошкольное образование в текущем году, и численности детей дошкольного возраста, находящихся в очереди на получение в текущем году дошкольного образования)</t>
  </si>
  <si>
    <t>Доступность дошкольного образования для детей в возрасте от двух месяцев до трех лет (отношение численности детей в возрасте от двух месяцев до трех лет, получающих дошкольное образование в текущем году, к сумме численности детей в возрасте от двух месяцев до трех лет, получающих дошкольное образование в текущем году, и численности детей в возрасте от двух месяцев до трех лет, находящихся в очереди на получение в текущем году дошкольного образования)</t>
  </si>
  <si>
    <t xml:space="preserve">Доля детей с ограниченными возможностями здоровья и детей-инвалидов дошкольного возраста, получающих услугу дошкольного образования, в общей численности детей данной категории (показатель скорректирован на численность детей в возрасте 5-7 лет, обучающихся в общеобразовательных организациях по программе начального общего образования) </t>
  </si>
  <si>
    <t>Отношение численности детей 3-7 лет, которым предоставлена возможность получать услуги дошкольного образования, к общей численности детей 3-7 лет (показатель скорректирован на численность детей в возрасте 5-7 лет, обучающихся в общеобразовательных организациях)</t>
  </si>
  <si>
    <t>Удельный вес численности детей и молодежи в возрасте от 8 до 18 лет, получающих образование по программам начального общего, среднего общего, основного общего образования в общеобразовательных организациях (в общей численности детей и молодежи в возрасте от 8 до 18 лет)</t>
  </si>
  <si>
    <t>Доля обучающихся в общеобразовательных организациях, которым предоставлены условия обучения, соответствующие современным требованиям (в общей численности обучающихся по основным программам общего образования)</t>
  </si>
  <si>
    <t>Удельный вес численности обучающихся, занимающихся в одну смену, в общей численности обучающихся в общеобразовательных организациях</t>
  </si>
  <si>
    <t>Доля детей-инвалидов, получающих общее образование на дому с использованием дистанционных образовательных технологий, от общего числа детей-инвалидов, которым не противопоказана работа на компьютере</t>
  </si>
  <si>
    <t xml:space="preserve">Доля обучающихся 4-11 классов, принявших участие в школьном этапе Всероссийской олимпиады школьников (в общей численности обучающихся 4-11 классов) </t>
  </si>
  <si>
    <t>Количество  обучающихся-  участников  областного  этапа  предметных олимпиад</t>
  </si>
  <si>
    <t>Доля   муниципальных  и региональных  конкурсных мероприятий    и   социальных  акций  воспитательной  направленности,  в  которых  приняли  участие  более  50 %  образовательных  организаций в  общем  количестве  таких  мероприятий  и  акций</t>
  </si>
  <si>
    <t xml:space="preserve">Доля обучающихся образовательных организаций  всех типов, принимавших  участие   в  конкурсных  мероприятиях, направленных на повышение  уровня   знаний  по истории  и культуре   России, своего   региона, района, в    общей  численности  обучающихся </t>
  </si>
  <si>
    <t xml:space="preserve">Количество обучающихся, совершивших  преступление, общественно-опасное  деяние </t>
  </si>
  <si>
    <t xml:space="preserve">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  </t>
  </si>
  <si>
    <t>Охват детей, занимающихся в организациях дополнительного образования технической и естественно-научной направленности, в общей численности детей от 5 до 18 лет</t>
  </si>
  <si>
    <t>Охват обучающихся по программам дополнительного образования, участвующих в олимпиадах и конкурсах, соревнованиях,  фестивалях  регионального, федерального, международного уровня, в общей численности обучающихся по программам дополнительного образования</t>
  </si>
  <si>
    <t>Доля детей, в отношении которых прекращена опека (попечительство) либо расторгнут договор о приемной семье, относительно детей-сирот и детей, оставшихся без попечения родителей, воспитывающихся в семьях опекунов (попечителей), в том числе в приемных семьях</t>
  </si>
  <si>
    <t>Доля детей-сирот, детей, оставшихся без попечения родителей, и лиц из их числа, которым  предоставляются меры  социальной поддержки - содержание подопечных, проживающих в замещающих семьях</t>
  </si>
  <si>
    <t>Доля детей-сирот, детей, оставшихся без попечения родителей, и лиц из их числа, которым  предоставляются меры  социальной поддержки - защита жилищных прав (предоставление жилых помещений, получение компенсации за техническое обслуживание, отопление и наем жилых помещений, ремонт жилых помещений)</t>
  </si>
  <si>
    <t xml:space="preserve">Доля детей в возрасте от 6 до 17 лет (включительно) на территории Ленинградской области, охваченных организованными формами оздоровления и отдыха детей и подростков (в общем количестве детей указанной категории). </t>
  </si>
  <si>
    <t>Доля детей, находящихся в трудной жизненной ситуации, охваченных организованными формами отдыха  и  оздоровления от  общего  количества  детей данной  категории, подлежащих оздоровлению.</t>
  </si>
  <si>
    <t>Доля профильных учреждений отдыха и оздоровления, принимающих детей и подростков в летний период от общего количества учреждений отдыха и оздоровления</t>
  </si>
  <si>
    <t>Доля образовательных организаций, осуществляющих образовательную деятельность (всех уровней), охваченных мероприятиями независимой оценки качества независимой оценки качества условий  осуществления образовательной  деятельности</t>
  </si>
  <si>
    <t xml:space="preserve">Доля образовательных организаций, разместивших результаты процедур системы оценки качества независимой оценки качества условий  осуществления образовательной  деятельности на сайте образовательной организации </t>
  </si>
  <si>
    <t>Охват педагогических кадров обучением по программам в области педагогических измерений, анализа и использования результатов оценочных процедур</t>
  </si>
  <si>
    <t xml:space="preserve">Доля педагогических работников образовательных организаций, которым при прохождении аттестации присвоена первая или высшая категория </t>
  </si>
  <si>
    <t xml:space="preserve">Количество выпускников общеобразовательных организаций, заключивших договор о целевом обучении по педагогическим направлениям  подготовки </t>
  </si>
  <si>
    <t xml:space="preserve">Доля педагогических работников образовательных организаций, принявших участие в педагогических конкурсах профессионального мастерства </t>
  </si>
  <si>
    <t>Удельный вес численности педагогических работников общеобразовательных организаций в возрасте до 35 лет в общей численности педагогических работников общеобразовательных организаций</t>
  </si>
  <si>
    <t>Основное мероприятие 1.1. Реализация программ дошкольного образования</t>
  </si>
  <si>
    <t>Основное мероприятие 2.1. Текущее содержание казенных организаций</t>
  </si>
  <si>
    <t>Основное мероприятие 2.2 Субсидии муниципальным бюджетным организациям</t>
  </si>
  <si>
    <t>Основное мероприятие 2.3. Субсидии юридическим лицам, индивидуальным предпринимателям в целях возмещения недополученных доходов при оказании транспортных услуг обучающимся общеобразовательных организаций</t>
  </si>
  <si>
    <t>Основное мероприятие 2.4  Развитие инфраструктуры организаций общего образования</t>
  </si>
  <si>
    <t>Основное мероприятие 2.6. Поддержка талантливой молодежи.</t>
  </si>
  <si>
    <t>Подпрограмма 3.«Развитие воспитания детей  в  Сланцевском  муниципальном  районе Ленинградской области"</t>
  </si>
  <si>
    <t>Основное мероприятие  3.1. Формирование законопослушного поведения несовершеннолетних</t>
  </si>
  <si>
    <t>Основное мероприятие 3.2. Развитие воспитательного потенциала системы образования</t>
  </si>
  <si>
    <t>Основное мероприятие  4.1. Текущее содержание казенных организаций</t>
  </si>
  <si>
    <t>Основное мероприятие 4.2. Развитие инфраструктуры организаций дополнительного образования</t>
  </si>
  <si>
    <t>Основное мероприятие 4.3.Развитие системы дополнительного образования</t>
  </si>
  <si>
    <t xml:space="preserve">Подпрограмма 5. «Реализация  государственных гарантий для детей-сирот и детей, оставшихся без попечения родителей» </t>
  </si>
  <si>
    <t>Основное мероприятие 5.1.  «Организация и осуществление деятельности по опеке и попечительству (субвенции)»</t>
  </si>
  <si>
    <t>Основное мероприятие  5.2.  «Компенсационные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области»</t>
  </si>
  <si>
    <t>Основное мероприятие  5.3.  Приобретение жилья для  детей-сирот и детей, оставшихся без попечения родителей, лиц из числа детей-сирот и детей, оставшихся без попечения родителей</t>
  </si>
  <si>
    <t>Основное мероприятие 6.1.Организация отдыха и оздоровления детей и подростков.</t>
  </si>
  <si>
    <t>Основное мероприятие 6.3.  Содержание муниципальных загородных стационарных детских оздоровительных лагерей</t>
  </si>
  <si>
    <t>Основное мероприятие 6.5. Реализация комплекса мер по созданию условий для социализации детей в каникулярный период (трудоустройство подростков)</t>
  </si>
  <si>
    <t>Подпрограмма 7.«Управление ресурсами и качеством системы образования Сланцевского муниципального района Ленинградской области"</t>
  </si>
  <si>
    <t>Основное мероприятие 7.1. Проведение в отношении   муниципальных образовательных организаций мероприятий независимой оценки качества условий  осуществления образовательной деятельности;</t>
  </si>
  <si>
    <t>Основное мероприятие 7.2.Развитие кадрового потенциала системы образования</t>
  </si>
  <si>
    <t>Основное мероприятие 7.3. Педагогические  конкурсы профессионального мастерства.</t>
  </si>
  <si>
    <t>1.3.Наличие государственной  программы,реализуемой за счет средств Ленинградской области, аналогичной направленности, которая содержит рекомендации о разработке органами местного самоуправления соответствующих муниципальных программ</t>
  </si>
  <si>
    <t>доля детей в возрасте от 5 до 18 лет, использующих сертификаты дополнительного образования</t>
  </si>
  <si>
    <t>2.7</t>
  </si>
  <si>
    <t>2.8</t>
  </si>
  <si>
    <t>Основное мероприятие 2.8. Реализация программ начального общего, основного общего, среднего общего образования в общеобразовательных организациях (субвенции)</t>
  </si>
  <si>
    <t>2.9</t>
  </si>
  <si>
    <t>Основное мероприятие 2.9.Субсидия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</si>
  <si>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2.11.</t>
  </si>
  <si>
    <t>Мероприятие 2.11. Укрепление материально-технической базы за счет субсидии на  развитие общественной инфраструктуры муниципального значения</t>
  </si>
  <si>
    <t>2.12</t>
  </si>
  <si>
    <t>Мероприятие 2.12. Выплата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</si>
  <si>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2.6</t>
  </si>
  <si>
    <t>Мероприятие 4.4. Обеспечение функционирования модели персонифицированного финансирования дополнительного образования</t>
  </si>
  <si>
    <t>4.4</t>
  </si>
  <si>
    <t>14.1.</t>
  </si>
  <si>
    <t>значение коэффициента эффективности Е больше 100 % и составляет 100,79 %</t>
  </si>
  <si>
    <t>2.13</t>
  </si>
  <si>
    <t>Мероприятие 2.13. проведение капитального ремонта спортивных площадок(стадионов) общеобразовательных организаций</t>
  </si>
  <si>
    <t>Расчет коэффициента эффективности (Е) реализации муниципальной программы  «Развитие  образования муниципального образования Сланцевский муниципальный район  Ленинградской области на 2019-2024 годы" в 2021 году</t>
  </si>
  <si>
    <t>Расчет показателя результативности (Р) по мероприятиям муниципальной программы  «Развитие  образования муниципального образования Сланцевский муниципальный район  Ленинградской области на 2019-2024 годы" в 2021 году</t>
  </si>
  <si>
    <t>Фактическое финансовое обеспечение составляет более 80% от планового объема, равна 97,9 %</t>
  </si>
  <si>
    <t>Доля средств за счет межбюджетных трансфертов превышает 40% от общих затрат по программе , составляет 66,4 %</t>
  </si>
  <si>
    <t xml:space="preserve">2020 год </t>
  </si>
  <si>
    <t>DE=109,85/100,79</t>
  </si>
  <si>
    <t>Значение индекса динамики эффективности реализации программы DE больше 100 % и составляет 109 %</t>
  </si>
  <si>
    <t xml:space="preserve"> R&gt; 10, следовательно реализацию Программы в 2021 году можно считать  эффективной</t>
  </si>
  <si>
    <t xml:space="preserve">Исп. Зайцева Е.В. 2-31-56, </t>
  </si>
  <si>
    <t>Оценка эффективности реализации муниципальной программы  «Развитие  образования муниципального образования Сланцевский муниципальный район  Ленинградской области на 2019-2024 годы"(далее Программа) в 2021 году в соответствии с системой критериев, установленных постановлением Администрации муниципального образования Сланцевский муниципальный район Ленинградской области от 27.03.2015г. №437-п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</si>
</sst>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0.0%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49" fontId="54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82" fontId="0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43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43" fillId="33" borderId="10" xfId="0" applyFont="1" applyFill="1" applyBorder="1" applyAlignment="1">
      <alignment wrapText="1"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55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49" fontId="56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0" fontId="56" fillId="0" borderId="10" xfId="0" applyFont="1" applyBorder="1" applyAlignment="1">
      <alignment/>
    </xf>
    <xf numFmtId="0" fontId="56" fillId="33" borderId="0" xfId="0" applyFont="1" applyFill="1" applyAlignment="1">
      <alignment/>
    </xf>
    <xf numFmtId="18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9" fontId="57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0" fontId="57" fillId="33" borderId="0" xfId="0" applyFont="1" applyFill="1" applyAlignment="1">
      <alignment/>
    </xf>
    <xf numFmtId="0" fontId="0" fillId="0" borderId="10" xfId="0" applyFont="1" applyBorder="1" applyAlignment="1">
      <alignment/>
    </xf>
    <xf numFmtId="182" fontId="55" fillId="33" borderId="10" xfId="0" applyNumberFormat="1" applyFont="1" applyFill="1" applyBorder="1" applyAlignment="1">
      <alignment wrapText="1"/>
    </xf>
    <xf numFmtId="49" fontId="0" fillId="33" borderId="0" xfId="0" applyNumberFormat="1" applyFont="1" applyFill="1" applyAlignment="1">
      <alignment/>
    </xf>
    <xf numFmtId="0" fontId="43" fillId="33" borderId="10" xfId="0" applyFon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9" fontId="0" fillId="0" borderId="10" xfId="58" applyFont="1" applyBorder="1" applyAlignment="1">
      <alignment/>
    </xf>
    <xf numFmtId="0" fontId="58" fillId="33" borderId="10" xfId="0" applyFont="1" applyFill="1" applyBorder="1" applyAlignment="1">
      <alignment wrapText="1"/>
    </xf>
    <xf numFmtId="182" fontId="59" fillId="33" borderId="10" xfId="0" applyNumberFormat="1" applyFont="1" applyFill="1" applyBorder="1" applyAlignment="1">
      <alignment wrapText="1"/>
    </xf>
    <xf numFmtId="2" fontId="59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173" fontId="0" fillId="0" borderId="10" xfId="58" applyNumberFormat="1" applyFont="1" applyBorder="1" applyAlignment="1">
      <alignment/>
    </xf>
    <xf numFmtId="173" fontId="59" fillId="0" borderId="10" xfId="58" applyNumberFormat="1" applyFont="1" applyBorder="1" applyAlignment="1">
      <alignment/>
    </xf>
    <xf numFmtId="173" fontId="43" fillId="0" borderId="10" xfId="58" applyNumberFormat="1" applyFont="1" applyBorder="1" applyAlignment="1">
      <alignment/>
    </xf>
    <xf numFmtId="0" fontId="3" fillId="33" borderId="0" xfId="0" applyFont="1" applyFill="1" applyAlignment="1">
      <alignment/>
    </xf>
    <xf numFmtId="173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173" fontId="60" fillId="0" borderId="10" xfId="58" applyNumberFormat="1" applyFont="1" applyBorder="1" applyAlignment="1">
      <alignment/>
    </xf>
    <xf numFmtId="173" fontId="0" fillId="0" borderId="10" xfId="0" applyNumberFormat="1" applyBorder="1" applyAlignment="1">
      <alignment/>
    </xf>
    <xf numFmtId="182" fontId="43" fillId="33" borderId="10" xfId="0" applyNumberFormat="1" applyFont="1" applyFill="1" applyBorder="1" applyAlignment="1">
      <alignment wrapText="1"/>
    </xf>
    <xf numFmtId="10" fontId="55" fillId="0" borderId="0" xfId="0" applyNumberFormat="1" applyFont="1" applyAlignment="1">
      <alignment/>
    </xf>
    <xf numFmtId="173" fontId="55" fillId="0" borderId="0" xfId="58" applyNumberFormat="1" applyFont="1" applyAlignment="1">
      <alignment/>
    </xf>
    <xf numFmtId="0" fontId="4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61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1" fillId="0" borderId="13" xfId="0" applyFont="1" applyBorder="1" applyAlignment="1">
      <alignment vertical="top" wrapText="1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15" xfId="0" applyFont="1" applyBorder="1" applyAlignment="1">
      <alignment vertical="top" wrapText="1"/>
    </xf>
    <xf numFmtId="0" fontId="61" fillId="0" borderId="15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wrapText="1"/>
    </xf>
    <xf numFmtId="0" fontId="62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vertical="top" wrapText="1"/>
    </xf>
    <xf numFmtId="0" fontId="61" fillId="0" borderId="16" xfId="0" applyFont="1" applyBorder="1" applyAlignment="1">
      <alignment vertical="top" wrapText="1"/>
    </xf>
    <xf numFmtId="0" fontId="61" fillId="0" borderId="16" xfId="0" applyFont="1" applyBorder="1" applyAlignment="1">
      <alignment horizontal="center" wrapText="1"/>
    </xf>
    <xf numFmtId="0" fontId="61" fillId="0" borderId="17" xfId="0" applyFont="1" applyBorder="1" applyAlignment="1">
      <alignment vertical="top" wrapText="1"/>
    </xf>
    <xf numFmtId="0" fontId="61" fillId="0" borderId="17" xfId="0" applyFont="1" applyBorder="1" applyAlignment="1">
      <alignment horizontal="center" wrapText="1"/>
    </xf>
    <xf numFmtId="0" fontId="61" fillId="0" borderId="18" xfId="0" applyFont="1" applyBorder="1" applyAlignment="1">
      <alignment horizontal="center" vertical="top" wrapText="1"/>
    </xf>
    <xf numFmtId="0" fontId="61" fillId="0" borderId="15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61" fillId="0" borderId="19" xfId="0" applyFont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49" fontId="61" fillId="0" borderId="14" xfId="0" applyNumberFormat="1" applyFont="1" applyBorder="1" applyAlignment="1">
      <alignment horizontal="center" wrapText="1"/>
    </xf>
    <xf numFmtId="49" fontId="61" fillId="0" borderId="21" xfId="0" applyNumberFormat="1" applyFont="1" applyBorder="1" applyAlignment="1">
      <alignment horizontal="center" wrapText="1"/>
    </xf>
    <xf numFmtId="49" fontId="61" fillId="0" borderId="17" xfId="0" applyNumberFormat="1" applyFont="1" applyBorder="1" applyAlignment="1">
      <alignment horizontal="center" wrapText="1"/>
    </xf>
    <xf numFmtId="49" fontId="61" fillId="0" borderId="20" xfId="0" applyNumberFormat="1" applyFont="1" applyBorder="1" applyAlignment="1">
      <alignment horizontal="center" wrapText="1"/>
    </xf>
    <xf numFmtId="49" fontId="61" fillId="0" borderId="22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wrapText="1"/>
    </xf>
    <xf numFmtId="0" fontId="62" fillId="33" borderId="23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wrapText="1"/>
    </xf>
    <xf numFmtId="49" fontId="43" fillId="33" borderId="10" xfId="0" applyNumberFormat="1" applyFont="1" applyFill="1" applyBorder="1" applyAlignment="1">
      <alignment/>
    </xf>
    <xf numFmtId="0" fontId="6" fillId="33" borderId="23" xfId="0" applyFont="1" applyFill="1" applyBorder="1" applyAlignment="1">
      <alignment vertical="center" wrapText="1"/>
    </xf>
    <xf numFmtId="0" fontId="0" fillId="33" borderId="10" xfId="0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/>
    </xf>
    <xf numFmtId="12" fontId="61" fillId="0" borderId="20" xfId="0" applyNumberFormat="1" applyFont="1" applyBorder="1" applyAlignment="1">
      <alignment horizont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173" fontId="0" fillId="33" borderId="10" xfId="58" applyNumberFormat="1" applyFont="1" applyFill="1" applyBorder="1" applyAlignment="1">
      <alignment/>
    </xf>
    <xf numFmtId="17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173" fontId="59" fillId="33" borderId="10" xfId="58" applyNumberFormat="1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24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43" fillId="0" borderId="11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0" fontId="61" fillId="0" borderId="27" xfId="0" applyFont="1" applyBorder="1" applyAlignment="1">
      <alignment horizontal="center" wrapText="1"/>
    </xf>
    <xf numFmtId="0" fontId="61" fillId="0" borderId="28" xfId="0" applyFont="1" applyBorder="1" applyAlignment="1">
      <alignment horizontal="center" wrapText="1"/>
    </xf>
    <xf numFmtId="0" fontId="62" fillId="0" borderId="26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26" xfId="0" applyFont="1" applyBorder="1" applyAlignment="1">
      <alignment vertical="top" wrapText="1"/>
    </xf>
    <xf numFmtId="0" fontId="62" fillId="0" borderId="14" xfId="0" applyFont="1" applyBorder="1" applyAlignment="1">
      <alignment vertical="top" wrapText="1"/>
    </xf>
    <xf numFmtId="0" fontId="61" fillId="0" borderId="26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49" fontId="61" fillId="0" borderId="26" xfId="0" applyNumberFormat="1" applyFont="1" applyBorder="1" applyAlignment="1">
      <alignment horizontal="center" wrapText="1"/>
    </xf>
    <xf numFmtId="49" fontId="61" fillId="0" borderId="14" xfId="0" applyNumberFormat="1" applyFont="1" applyBorder="1" applyAlignment="1">
      <alignment horizontal="center" wrapText="1"/>
    </xf>
    <xf numFmtId="0" fontId="62" fillId="0" borderId="20" xfId="0" applyFont="1" applyBorder="1" applyAlignment="1">
      <alignment horizontal="center" vertical="top" wrapText="1"/>
    </xf>
    <xf numFmtId="0" fontId="62" fillId="0" borderId="20" xfId="0" applyFont="1" applyBorder="1" applyAlignment="1">
      <alignment vertical="top" wrapText="1"/>
    </xf>
    <xf numFmtId="0" fontId="61" fillId="0" borderId="20" xfId="0" applyFont="1" applyBorder="1" applyAlignment="1">
      <alignment horizontal="center" wrapText="1"/>
    </xf>
    <xf numFmtId="49" fontId="61" fillId="0" borderId="20" xfId="0" applyNumberFormat="1" applyFont="1" applyBorder="1" applyAlignment="1">
      <alignment horizontal="center" wrapText="1"/>
    </xf>
    <xf numFmtId="0" fontId="61" fillId="0" borderId="20" xfId="0" applyFont="1" applyBorder="1" applyAlignment="1">
      <alignment horizontal="center" vertical="top" wrapText="1"/>
    </xf>
    <xf numFmtId="0" fontId="61" fillId="0" borderId="20" xfId="0" applyFont="1" applyBorder="1" applyAlignment="1">
      <alignment vertical="top" wrapText="1"/>
    </xf>
    <xf numFmtId="0" fontId="61" fillId="0" borderId="26" xfId="0" applyFont="1" applyBorder="1" applyAlignment="1">
      <alignment vertical="top" wrapText="1"/>
    </xf>
    <xf numFmtId="0" fontId="61" fillId="0" borderId="15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0" borderId="29" xfId="0" applyFont="1" applyBorder="1" applyAlignment="1">
      <alignment horizontal="center" wrapText="1"/>
    </xf>
    <xf numFmtId="0" fontId="61" fillId="0" borderId="15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1" fillId="0" borderId="29" xfId="0" applyFont="1" applyBorder="1" applyAlignment="1">
      <alignment vertical="top" wrapText="1"/>
    </xf>
    <xf numFmtId="0" fontId="62" fillId="0" borderId="2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85" zoomScaleSheetLayoutView="85" workbookViewId="0" topLeftCell="A1">
      <selection activeCell="D9" sqref="D9"/>
    </sheetView>
  </sheetViews>
  <sheetFormatPr defaultColWidth="9.140625" defaultRowHeight="15"/>
  <cols>
    <col min="1" max="1" width="66.28125" style="2" customWidth="1"/>
    <col min="2" max="2" width="14.00390625" style="2" customWidth="1"/>
    <col min="3" max="3" width="12.00390625" style="2" customWidth="1"/>
    <col min="4" max="4" width="32.7109375" style="18" customWidth="1"/>
    <col min="5" max="5" width="9.140625" style="2" customWidth="1"/>
    <col min="6" max="6" width="15.8515625" style="2" customWidth="1"/>
    <col min="7" max="16384" width="9.140625" style="2" customWidth="1"/>
  </cols>
  <sheetData>
    <row r="1" spans="1:6" ht="44.25" customHeight="1">
      <c r="A1" s="108" t="s">
        <v>279</v>
      </c>
      <c r="B1" s="109"/>
      <c r="C1" s="109"/>
      <c r="D1" s="109"/>
      <c r="E1" s="109"/>
      <c r="F1" s="109"/>
    </row>
    <row r="2" ht="9" customHeight="1">
      <c r="F2" s="3"/>
    </row>
    <row r="3" spans="1:6" ht="60">
      <c r="A3" s="16" t="s">
        <v>73</v>
      </c>
      <c r="B3" s="15" t="s">
        <v>74</v>
      </c>
      <c r="C3" s="15" t="s">
        <v>75</v>
      </c>
      <c r="D3" s="15" t="s">
        <v>86</v>
      </c>
      <c r="E3" s="15" t="s">
        <v>76</v>
      </c>
      <c r="F3" s="16" t="s">
        <v>102</v>
      </c>
    </row>
    <row r="4" spans="1:6" s="19" customFormat="1" ht="15">
      <c r="A4" s="14">
        <v>1</v>
      </c>
      <c r="B4" s="14">
        <v>2</v>
      </c>
      <c r="C4" s="14">
        <v>3</v>
      </c>
      <c r="D4" s="15">
        <v>4</v>
      </c>
      <c r="E4" s="14">
        <v>5</v>
      </c>
      <c r="F4" s="14"/>
    </row>
    <row r="5" spans="1:6" ht="30">
      <c r="A5" s="20" t="s">
        <v>104</v>
      </c>
      <c r="B5" s="11" t="s">
        <v>53</v>
      </c>
      <c r="C5" s="11">
        <v>0.1</v>
      </c>
      <c r="D5" s="7"/>
      <c r="E5" s="11">
        <f>E6*C6+E7*C7+E8*C8</f>
        <v>10</v>
      </c>
      <c r="F5" s="11">
        <f>E5*C5</f>
        <v>1</v>
      </c>
    </row>
    <row r="6" spans="1:6" ht="60">
      <c r="A6" s="16" t="s">
        <v>105</v>
      </c>
      <c r="B6" s="10" t="s">
        <v>54</v>
      </c>
      <c r="C6" s="10">
        <v>0.4</v>
      </c>
      <c r="D6" s="15" t="s">
        <v>87</v>
      </c>
      <c r="E6" s="10">
        <v>10</v>
      </c>
      <c r="F6" s="10"/>
    </row>
    <row r="7" spans="1:6" ht="45">
      <c r="A7" s="16" t="s">
        <v>106</v>
      </c>
      <c r="B7" s="10" t="s">
        <v>55</v>
      </c>
      <c r="C7" s="10">
        <v>0.3</v>
      </c>
      <c r="D7" s="15" t="s">
        <v>88</v>
      </c>
      <c r="E7" s="10">
        <v>10</v>
      </c>
      <c r="F7" s="10"/>
    </row>
    <row r="8" spans="1:6" ht="60">
      <c r="A8" s="60" t="s">
        <v>252</v>
      </c>
      <c r="B8" s="10" t="s">
        <v>56</v>
      </c>
      <c r="C8" s="10">
        <v>0.3</v>
      </c>
      <c r="D8" s="15" t="s">
        <v>91</v>
      </c>
      <c r="E8" s="10">
        <v>10</v>
      </c>
      <c r="F8" s="10"/>
    </row>
    <row r="9" spans="1:6" ht="15">
      <c r="A9" s="15"/>
      <c r="B9" s="10"/>
      <c r="C9" s="10"/>
      <c r="D9" s="15"/>
      <c r="E9" s="10"/>
      <c r="F9" s="10"/>
    </row>
    <row r="10" spans="1:6" ht="45">
      <c r="A10" s="7" t="s">
        <v>77</v>
      </c>
      <c r="B10" s="11" t="s">
        <v>57</v>
      </c>
      <c r="C10" s="11">
        <v>0.2</v>
      </c>
      <c r="D10" s="7"/>
      <c r="E10" s="11">
        <f>E11*C11+E12*C12+E13*C13+E14*C14</f>
        <v>7.25</v>
      </c>
      <c r="F10" s="11">
        <f>E10*C10</f>
        <v>1.4500000000000002</v>
      </c>
    </row>
    <row r="11" spans="1:6" ht="60">
      <c r="A11" s="16" t="s">
        <v>107</v>
      </c>
      <c r="B11" s="10" t="s">
        <v>58</v>
      </c>
      <c r="C11" s="10">
        <v>0.35</v>
      </c>
      <c r="D11" s="15" t="s">
        <v>89</v>
      </c>
      <c r="E11" s="10">
        <v>5</v>
      </c>
      <c r="F11" s="10"/>
    </row>
    <row r="12" spans="1:6" ht="45">
      <c r="A12" s="16" t="s">
        <v>108</v>
      </c>
      <c r="B12" s="10" t="s">
        <v>59</v>
      </c>
      <c r="C12" s="10">
        <v>0.1</v>
      </c>
      <c r="D12" s="15" t="s">
        <v>90</v>
      </c>
      <c r="E12" s="10">
        <v>0</v>
      </c>
      <c r="F12" s="10"/>
    </row>
    <row r="13" spans="1:6" ht="45">
      <c r="A13" s="15" t="s">
        <v>78</v>
      </c>
      <c r="B13" s="10" t="s">
        <v>60</v>
      </c>
      <c r="C13" s="10">
        <v>0.35</v>
      </c>
      <c r="D13" s="15" t="s">
        <v>92</v>
      </c>
      <c r="E13" s="10">
        <v>10</v>
      </c>
      <c r="F13" s="10"/>
    </row>
    <row r="14" spans="1:6" ht="45">
      <c r="A14" s="16" t="s">
        <v>109</v>
      </c>
      <c r="B14" s="10" t="s">
        <v>61</v>
      </c>
      <c r="C14" s="10">
        <v>0.2</v>
      </c>
      <c r="D14" s="15" t="s">
        <v>93</v>
      </c>
      <c r="E14" s="10">
        <v>10</v>
      </c>
      <c r="F14" s="10"/>
    </row>
    <row r="15" spans="1:6" ht="15">
      <c r="A15" s="15"/>
      <c r="B15" s="10"/>
      <c r="C15" s="10"/>
      <c r="D15" s="15"/>
      <c r="E15" s="10"/>
      <c r="F15" s="10"/>
    </row>
    <row r="16" spans="1:6" ht="45">
      <c r="A16" s="7" t="s">
        <v>79</v>
      </c>
      <c r="B16" s="11" t="s">
        <v>62</v>
      </c>
      <c r="C16" s="11">
        <v>0.1</v>
      </c>
      <c r="D16" s="7"/>
      <c r="E16" s="11">
        <f>E17*C17+E18*C18</f>
        <v>10</v>
      </c>
      <c r="F16" s="11">
        <f>E16*C16</f>
        <v>1</v>
      </c>
    </row>
    <row r="17" spans="1:6" ht="60">
      <c r="A17" s="15" t="s">
        <v>80</v>
      </c>
      <c r="B17" s="10" t="s">
        <v>63</v>
      </c>
      <c r="C17" s="10">
        <v>0.7</v>
      </c>
      <c r="D17" s="104" t="s">
        <v>272</v>
      </c>
      <c r="E17" s="10">
        <v>10</v>
      </c>
      <c r="F17" s="10"/>
    </row>
    <row r="18" spans="1:6" ht="60">
      <c r="A18" s="16" t="s">
        <v>110</v>
      </c>
      <c r="B18" s="10" t="s">
        <v>64</v>
      </c>
      <c r="C18" s="10">
        <v>0.3</v>
      </c>
      <c r="D18" s="104" t="s">
        <v>273</v>
      </c>
      <c r="E18" s="10">
        <v>10</v>
      </c>
      <c r="F18" s="10"/>
    </row>
    <row r="19" spans="1:6" ht="15">
      <c r="A19" s="15"/>
      <c r="B19" s="10"/>
      <c r="C19" s="10"/>
      <c r="D19" s="15"/>
      <c r="E19" s="10"/>
      <c r="F19" s="10"/>
    </row>
    <row r="20" spans="1:6" ht="30">
      <c r="A20" s="7" t="s">
        <v>81</v>
      </c>
      <c r="B20" s="11" t="s">
        <v>65</v>
      </c>
      <c r="C20" s="11">
        <v>0.35</v>
      </c>
      <c r="D20" s="7"/>
      <c r="E20" s="11">
        <f>E21*C21+E22*C22</f>
        <v>9</v>
      </c>
      <c r="F20" s="11">
        <f>E20*C20</f>
        <v>3.15</v>
      </c>
    </row>
    <row r="21" spans="1:6" ht="45">
      <c r="A21" s="15" t="s">
        <v>94</v>
      </c>
      <c r="B21" s="10" t="s">
        <v>66</v>
      </c>
      <c r="C21" s="10">
        <v>0.5</v>
      </c>
      <c r="D21" s="15" t="s">
        <v>96</v>
      </c>
      <c r="E21" s="10">
        <v>8</v>
      </c>
      <c r="F21" s="10"/>
    </row>
    <row r="22" spans="1:6" ht="30">
      <c r="A22" s="15" t="s">
        <v>82</v>
      </c>
      <c r="B22" s="10" t="s">
        <v>67</v>
      </c>
      <c r="C22" s="10">
        <v>0.5</v>
      </c>
      <c r="D22" s="15" t="s">
        <v>95</v>
      </c>
      <c r="E22" s="10">
        <v>10</v>
      </c>
      <c r="F22" s="10"/>
    </row>
    <row r="23" spans="1:6" ht="15">
      <c r="A23" s="15"/>
      <c r="B23" s="10"/>
      <c r="C23" s="10"/>
      <c r="D23" s="15"/>
      <c r="E23" s="10"/>
      <c r="F23" s="10"/>
    </row>
    <row r="24" spans="1:6" ht="45">
      <c r="A24" s="7" t="s">
        <v>83</v>
      </c>
      <c r="B24" s="11" t="s">
        <v>68</v>
      </c>
      <c r="C24" s="11">
        <v>0.35</v>
      </c>
      <c r="D24" s="7"/>
      <c r="E24" s="11">
        <f>E25*C25+E26*C26</f>
        <v>10</v>
      </c>
      <c r="F24" s="11">
        <f>E24*C24</f>
        <v>3.5</v>
      </c>
    </row>
    <row r="25" spans="1:6" ht="45">
      <c r="A25" s="15" t="s">
        <v>84</v>
      </c>
      <c r="B25" s="10" t="s">
        <v>69</v>
      </c>
      <c r="C25" s="10">
        <v>0.8</v>
      </c>
      <c r="D25" s="97" t="s">
        <v>267</v>
      </c>
      <c r="E25" s="10">
        <v>10</v>
      </c>
      <c r="F25" s="10"/>
    </row>
    <row r="26" spans="1:6" ht="60">
      <c r="A26" s="15" t="s">
        <v>85</v>
      </c>
      <c r="B26" s="10" t="s">
        <v>70</v>
      </c>
      <c r="C26" s="10">
        <v>0.2</v>
      </c>
      <c r="D26" s="104" t="s">
        <v>276</v>
      </c>
      <c r="E26" s="10">
        <v>10</v>
      </c>
      <c r="F26" s="10"/>
    </row>
    <row r="27" spans="1:6" ht="15">
      <c r="A27" s="106" t="s">
        <v>103</v>
      </c>
      <c r="B27" s="106"/>
      <c r="C27" s="106"/>
      <c r="D27" s="107"/>
      <c r="E27" s="106"/>
      <c r="F27" s="11">
        <f>SUM(F5:F26)</f>
        <v>10.1</v>
      </c>
    </row>
    <row r="29" ht="15">
      <c r="A29" s="49" t="s">
        <v>277</v>
      </c>
    </row>
    <row r="31" spans="1:3" ht="15.75">
      <c r="A31" s="30" t="s">
        <v>42</v>
      </c>
      <c r="B31" s="30"/>
      <c r="C31" s="30" t="s">
        <v>113</v>
      </c>
    </row>
    <row r="33" ht="15">
      <c r="A33" s="2" t="s">
        <v>278</v>
      </c>
    </row>
  </sheetData>
  <sheetProtection/>
  <mergeCells count="2">
    <mergeCell ref="A27:E27"/>
    <mergeCell ref="A1:F1"/>
  </mergeCells>
  <printOptions/>
  <pageMargins left="0.7086614173228347" right="0.7086614173228347" top="0.4724409448818898" bottom="0.3937007874015748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79" zoomScaleSheetLayoutView="79"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140625" defaultRowHeight="15"/>
  <cols>
    <col min="1" max="1" width="5.7109375" style="38" customWidth="1"/>
    <col min="2" max="2" width="55.7109375" style="13" customWidth="1"/>
    <col min="3" max="3" width="14.00390625" style="13" customWidth="1"/>
    <col min="4" max="4" width="19.140625" style="13" customWidth="1"/>
    <col min="5" max="5" width="19.421875" style="17" customWidth="1"/>
    <col min="6" max="6" width="23.421875" style="17" customWidth="1"/>
    <col min="7" max="7" width="19.7109375" style="17" customWidth="1"/>
    <col min="8" max="16384" width="9.140625" style="13" customWidth="1"/>
  </cols>
  <sheetData>
    <row r="1" spans="1:7" ht="15">
      <c r="A1" s="108" t="s">
        <v>270</v>
      </c>
      <c r="B1" s="109"/>
      <c r="C1" s="109"/>
      <c r="D1" s="109"/>
      <c r="E1" s="109"/>
      <c r="F1" s="109"/>
      <c r="G1" s="109"/>
    </row>
    <row r="3" spans="1:7" ht="60">
      <c r="A3" s="24"/>
      <c r="B3" s="25"/>
      <c r="C3" s="8" t="s">
        <v>97</v>
      </c>
      <c r="D3" s="8" t="s">
        <v>98</v>
      </c>
      <c r="E3" s="8" t="s">
        <v>101</v>
      </c>
      <c r="F3" s="8" t="s">
        <v>99</v>
      </c>
      <c r="G3" s="8" t="s">
        <v>100</v>
      </c>
    </row>
    <row r="4" spans="1:7" s="6" customFormat="1" ht="12.75">
      <c r="A4" s="4">
        <v>1</v>
      </c>
      <c r="B4" s="5">
        <v>2</v>
      </c>
      <c r="C4" s="5">
        <v>3</v>
      </c>
      <c r="D4" s="5">
        <v>4</v>
      </c>
      <c r="E4" s="26">
        <v>5</v>
      </c>
      <c r="F4" s="26">
        <v>6</v>
      </c>
      <c r="G4" s="26">
        <v>7</v>
      </c>
    </row>
    <row r="5" spans="1:7" s="30" customFormat="1" ht="47.25">
      <c r="A5" s="27">
        <v>1</v>
      </c>
      <c r="B5" s="28" t="s">
        <v>0</v>
      </c>
      <c r="C5" s="28"/>
      <c r="D5" s="28"/>
      <c r="E5" s="29"/>
      <c r="F5" s="29"/>
      <c r="G5" s="29"/>
    </row>
    <row r="6" spans="1:7" ht="31.5">
      <c r="A6" s="12" t="s">
        <v>8</v>
      </c>
      <c r="B6" s="91" t="s">
        <v>229</v>
      </c>
      <c r="C6" s="56">
        <f>197473.9+85409.9</f>
        <v>282883.8</v>
      </c>
      <c r="D6" s="56">
        <f>197473.9+83190.6</f>
        <v>280664.5</v>
      </c>
      <c r="E6" s="31">
        <f>F6/G6*100</f>
        <v>102.73935136078842</v>
      </c>
      <c r="F6" s="46">
        <f>('Расчет результативности'!F7+'Расчет результативности'!F8+'Расчет результативности'!F9+'Расчет результативности'!F10)/4</f>
        <v>1.0193333333333334</v>
      </c>
      <c r="G6" s="41">
        <f>D6/C6</f>
        <v>0.9921547292563236</v>
      </c>
    </row>
    <row r="7" spans="1:7" ht="45">
      <c r="A7" s="40" t="s">
        <v>9</v>
      </c>
      <c r="B7" s="59" t="s">
        <v>3</v>
      </c>
      <c r="C7" s="56">
        <v>28.7</v>
      </c>
      <c r="D7" s="56">
        <v>28.7</v>
      </c>
      <c r="E7" s="31">
        <f aca="true" t="shared" si="0" ref="E7:E53">F7/G7*100</f>
        <v>101.93333333333334</v>
      </c>
      <c r="F7" s="46">
        <f>F6</f>
        <v>1.0193333333333334</v>
      </c>
      <c r="G7" s="41">
        <f aca="true" t="shared" si="1" ref="G7:G40">D7/C7</f>
        <v>1</v>
      </c>
    </row>
    <row r="8" spans="1:7" ht="45">
      <c r="A8" s="40" t="s">
        <v>10</v>
      </c>
      <c r="B8" s="59" t="s">
        <v>4</v>
      </c>
      <c r="C8" s="56">
        <v>8875.8</v>
      </c>
      <c r="D8" s="56">
        <v>8250</v>
      </c>
      <c r="E8" s="31">
        <f t="shared" si="0"/>
        <v>109.66544</v>
      </c>
      <c r="F8" s="46">
        <f>F7</f>
        <v>1.0193333333333334</v>
      </c>
      <c r="G8" s="41">
        <f t="shared" si="1"/>
        <v>0.9294936794429799</v>
      </c>
    </row>
    <row r="9" spans="1:7" ht="30">
      <c r="A9" s="95" t="s">
        <v>11</v>
      </c>
      <c r="B9" s="94" t="s">
        <v>5</v>
      </c>
      <c r="C9" s="56">
        <v>21.9</v>
      </c>
      <c r="D9" s="56">
        <v>21.9</v>
      </c>
      <c r="E9" s="31">
        <f t="shared" si="0"/>
        <v>101.93333333333334</v>
      </c>
      <c r="F9" s="46">
        <f>F8</f>
        <v>1.0193333333333334</v>
      </c>
      <c r="G9" s="41">
        <f t="shared" si="1"/>
        <v>1</v>
      </c>
    </row>
    <row r="10" spans="1:7" ht="31.5">
      <c r="A10" s="40" t="s">
        <v>12</v>
      </c>
      <c r="B10" s="91" t="s">
        <v>130</v>
      </c>
      <c r="C10" s="56">
        <f>6697.8+3973.4</f>
        <v>10671.2</v>
      </c>
      <c r="D10" s="56">
        <f>6697.8+3972.6</f>
        <v>10670.4</v>
      </c>
      <c r="E10" s="31">
        <f t="shared" si="0"/>
        <v>101.94097565851953</v>
      </c>
      <c r="F10" s="46">
        <f>F9</f>
        <v>1.0193333333333334</v>
      </c>
      <c r="G10" s="41">
        <f t="shared" si="1"/>
        <v>0.9999250318614588</v>
      </c>
    </row>
    <row r="11" spans="1:7" s="35" customFormat="1" ht="18.75">
      <c r="A11" s="33"/>
      <c r="B11" s="42" t="s">
        <v>34</v>
      </c>
      <c r="C11" s="43">
        <f>SUM(C6:C10)</f>
        <v>302481.4</v>
      </c>
      <c r="D11" s="43">
        <f>SUM(D6:D10)</f>
        <v>299635.50000000006</v>
      </c>
      <c r="E11" s="31">
        <f t="shared" si="0"/>
        <v>102.90148321321517</v>
      </c>
      <c r="F11" s="47">
        <f>SUM(F6:F10)/5</f>
        <v>1.0193333333333334</v>
      </c>
      <c r="G11" s="47">
        <f t="shared" si="1"/>
        <v>0.990591487608825</v>
      </c>
    </row>
    <row r="12" spans="1:7" s="30" customFormat="1" ht="63">
      <c r="A12" s="27"/>
      <c r="B12" s="28" t="s">
        <v>1</v>
      </c>
      <c r="C12" s="9"/>
      <c r="D12" s="9"/>
      <c r="E12" s="36"/>
      <c r="F12" s="36"/>
      <c r="G12" s="36"/>
    </row>
    <row r="13" spans="1:7" ht="31.5">
      <c r="A13" s="12" t="s">
        <v>13</v>
      </c>
      <c r="B13" s="91" t="s">
        <v>230</v>
      </c>
      <c r="C13" s="56">
        <v>47778.9</v>
      </c>
      <c r="D13" s="56">
        <v>45134.8</v>
      </c>
      <c r="E13" s="32">
        <f t="shared" si="0"/>
        <v>105.85822912697076</v>
      </c>
      <c r="F13" s="46">
        <f>('Расчет результативности'!F11+'Расчет результативности'!F12+'Расчет результативности'!F13)/3</f>
        <v>1</v>
      </c>
      <c r="G13" s="41">
        <f t="shared" si="1"/>
        <v>0.9446596719472403</v>
      </c>
    </row>
    <row r="14" spans="1:7" ht="31.5">
      <c r="A14" s="12" t="s">
        <v>14</v>
      </c>
      <c r="B14" s="91" t="s">
        <v>231</v>
      </c>
      <c r="C14" s="56">
        <v>68294.9</v>
      </c>
      <c r="D14" s="56">
        <v>66819.3</v>
      </c>
      <c r="E14" s="32">
        <f t="shared" si="0"/>
        <v>102.20834399642018</v>
      </c>
      <c r="F14" s="46">
        <f>F13</f>
        <v>1</v>
      </c>
      <c r="G14" s="41">
        <f t="shared" si="1"/>
        <v>0.97839370143305</v>
      </c>
    </row>
    <row r="15" spans="1:7" ht="78.75">
      <c r="A15" s="12" t="s">
        <v>15</v>
      </c>
      <c r="B15" s="91" t="s">
        <v>232</v>
      </c>
      <c r="C15" s="56">
        <v>2562.3</v>
      </c>
      <c r="D15" s="56">
        <v>2562.3</v>
      </c>
      <c r="E15" s="32">
        <f t="shared" si="0"/>
        <v>100</v>
      </c>
      <c r="F15" s="46">
        <f>'Расчет результативности'!F12</f>
        <v>1</v>
      </c>
      <c r="G15" s="41">
        <f t="shared" si="1"/>
        <v>1</v>
      </c>
    </row>
    <row r="16" spans="1:7" ht="31.5">
      <c r="A16" s="12" t="s">
        <v>16</v>
      </c>
      <c r="B16" s="91" t="s">
        <v>233</v>
      </c>
      <c r="C16" s="56">
        <f>6937.1+11972.5</f>
        <v>18909.6</v>
      </c>
      <c r="D16" s="56">
        <f>6937.1+11972.5</f>
        <v>18909.6</v>
      </c>
      <c r="E16" s="32">
        <f t="shared" si="0"/>
        <v>100</v>
      </c>
      <c r="F16" s="46">
        <f>('Расчет результативности'!F12+'Расчет результативности'!F13)/2</f>
        <v>1</v>
      </c>
      <c r="G16" s="41">
        <f t="shared" si="1"/>
        <v>1</v>
      </c>
    </row>
    <row r="17" spans="1:7" ht="47.25">
      <c r="A17" s="12" t="s">
        <v>17</v>
      </c>
      <c r="B17" s="91" t="s">
        <v>143</v>
      </c>
      <c r="C17" s="56">
        <f>118.9+36.7</f>
        <v>155.60000000000002</v>
      </c>
      <c r="D17" s="56">
        <f>118.9+31.7</f>
        <v>150.6</v>
      </c>
      <c r="E17" s="32">
        <f t="shared" si="0"/>
        <v>103.32005312084995</v>
      </c>
      <c r="F17" s="46">
        <f>'Расчет результативности'!F14</f>
        <v>1</v>
      </c>
      <c r="G17" s="41">
        <f t="shared" si="1"/>
        <v>0.9678663239074549</v>
      </c>
    </row>
    <row r="18" spans="1:7" ht="31.5">
      <c r="A18" s="40" t="s">
        <v>263</v>
      </c>
      <c r="B18" s="91" t="s">
        <v>234</v>
      </c>
      <c r="C18" s="56">
        <v>1111.3</v>
      </c>
      <c r="D18" s="56">
        <v>1003.9</v>
      </c>
      <c r="E18" s="32">
        <f t="shared" si="0"/>
        <v>122.27767392500748</v>
      </c>
      <c r="F18" s="46">
        <f>('Расчет результативности'!F15+'Расчет результативности'!F16)/2</f>
        <v>1.1046032291308827</v>
      </c>
      <c r="G18" s="41">
        <f t="shared" si="1"/>
        <v>0.9033564294070008</v>
      </c>
    </row>
    <row r="19" spans="1:7" ht="47.25">
      <c r="A19" s="95" t="s">
        <v>254</v>
      </c>
      <c r="B19" s="96" t="s">
        <v>147</v>
      </c>
      <c r="C19" s="56">
        <v>40439</v>
      </c>
      <c r="D19" s="56">
        <f>7854.7+28042.2</f>
        <v>35896.9</v>
      </c>
      <c r="E19" s="32">
        <f t="shared" si="0"/>
        <v>112.65318175107042</v>
      </c>
      <c r="F19" s="46">
        <f>'Расчет результативности'!F12</f>
        <v>1</v>
      </c>
      <c r="G19" s="41">
        <f t="shared" si="1"/>
        <v>0.8876802096985583</v>
      </c>
    </row>
    <row r="20" spans="1:7" ht="63">
      <c r="A20" s="95" t="s">
        <v>255</v>
      </c>
      <c r="B20" s="96" t="s">
        <v>256</v>
      </c>
      <c r="C20" s="56">
        <v>299550.3</v>
      </c>
      <c r="D20" s="56">
        <v>299550.3</v>
      </c>
      <c r="E20" s="32">
        <f t="shared" si="0"/>
        <v>100</v>
      </c>
      <c r="F20" s="46">
        <f>('Расчет результативности'!F11+'Расчет результативности'!F12+'Расчет результативности'!F13)/3</f>
        <v>1</v>
      </c>
      <c r="G20" s="41">
        <f t="shared" si="1"/>
        <v>1</v>
      </c>
    </row>
    <row r="21" spans="1:7" ht="110.25">
      <c r="A21" s="95" t="s">
        <v>257</v>
      </c>
      <c r="B21" s="96" t="s">
        <v>258</v>
      </c>
      <c r="C21" s="56">
        <v>1727.9</v>
      </c>
      <c r="D21" s="56">
        <v>1727.9</v>
      </c>
      <c r="E21" s="32">
        <f t="shared" si="0"/>
        <v>100</v>
      </c>
      <c r="F21" s="46">
        <f>'Расчет результативности'!F12</f>
        <v>1</v>
      </c>
      <c r="G21" s="41">
        <f t="shared" si="1"/>
        <v>1</v>
      </c>
    </row>
    <row r="22" spans="1:7" ht="63">
      <c r="A22" s="95" t="s">
        <v>259</v>
      </c>
      <c r="B22" s="96" t="s">
        <v>260</v>
      </c>
      <c r="C22" s="56">
        <v>7597.5</v>
      </c>
      <c r="D22" s="56">
        <v>7597.5</v>
      </c>
      <c r="E22" s="32">
        <f t="shared" si="0"/>
        <v>100</v>
      </c>
      <c r="F22" s="46">
        <f>'Расчет результативности'!F12</f>
        <v>1</v>
      </c>
      <c r="G22" s="41">
        <f t="shared" si="1"/>
        <v>1</v>
      </c>
    </row>
    <row r="23" spans="1:7" ht="78.75">
      <c r="A23" s="95" t="s">
        <v>261</v>
      </c>
      <c r="B23" s="96" t="s">
        <v>262</v>
      </c>
      <c r="C23" s="56">
        <v>13033.5</v>
      </c>
      <c r="D23" s="56">
        <v>12710.7</v>
      </c>
      <c r="E23" s="32">
        <f t="shared" si="0"/>
        <v>102.5395926266846</v>
      </c>
      <c r="F23" s="46">
        <f>'Расчет результативности'!F12</f>
        <v>1</v>
      </c>
      <c r="G23" s="41">
        <f t="shared" si="1"/>
        <v>0.9752330532857637</v>
      </c>
    </row>
    <row r="24" spans="1:7" ht="47.25">
      <c r="A24" s="95" t="s">
        <v>268</v>
      </c>
      <c r="B24" s="96" t="s">
        <v>269</v>
      </c>
      <c r="C24" s="56">
        <v>12236.6</v>
      </c>
      <c r="D24" s="56">
        <v>10334.8</v>
      </c>
      <c r="E24" s="32">
        <f t="shared" si="0"/>
        <v>118.401904245849</v>
      </c>
      <c r="F24" s="46">
        <f>'Расчет результативности'!F12</f>
        <v>1</v>
      </c>
      <c r="G24" s="41">
        <f t="shared" si="1"/>
        <v>0.844581011065165</v>
      </c>
    </row>
    <row r="25" spans="1:7" s="35" customFormat="1" ht="18.75">
      <c r="A25" s="33"/>
      <c r="B25" s="42" t="s">
        <v>35</v>
      </c>
      <c r="C25" s="43">
        <f>SUM(C13:C24)</f>
        <v>513397.39999999997</v>
      </c>
      <c r="D25" s="43">
        <f>SUM(D13:D24)</f>
        <v>502398.6</v>
      </c>
      <c r="E25" s="44">
        <f t="shared" si="0"/>
        <v>103.08003488775977</v>
      </c>
      <c r="F25" s="47">
        <f>SUM(F13:F24)/12</f>
        <v>1.008716935760907</v>
      </c>
      <c r="G25" s="47">
        <f t="shared" si="1"/>
        <v>0.9785764400053448</v>
      </c>
    </row>
    <row r="26" spans="1:7" s="30" customFormat="1" ht="47.25">
      <c r="A26" s="27"/>
      <c r="B26" s="28" t="s">
        <v>235</v>
      </c>
      <c r="C26" s="8"/>
      <c r="D26" s="8"/>
      <c r="E26" s="36"/>
      <c r="F26" s="99"/>
      <c r="G26" s="36"/>
    </row>
    <row r="27" spans="1:7" ht="31.5">
      <c r="A27" s="12" t="s">
        <v>20</v>
      </c>
      <c r="B27" s="91" t="s">
        <v>236</v>
      </c>
      <c r="C27" s="56">
        <v>67.2</v>
      </c>
      <c r="D27" s="56">
        <v>51.8</v>
      </c>
      <c r="E27" s="32">
        <f t="shared" si="0"/>
        <v>138.84169884169887</v>
      </c>
      <c r="F27" s="46">
        <f>('Расчет результативности'!F17+'Расчет результативности'!F18+'Расчет результативности'!G19)/3</f>
        <v>1.0702380952380952</v>
      </c>
      <c r="G27" s="41">
        <f t="shared" si="1"/>
        <v>0.7708333333333333</v>
      </c>
    </row>
    <row r="28" spans="1:7" ht="47.25">
      <c r="A28" s="12" t="s">
        <v>21</v>
      </c>
      <c r="B28" s="91" t="s">
        <v>237</v>
      </c>
      <c r="C28" s="56">
        <v>994.9</v>
      </c>
      <c r="D28" s="56">
        <v>994.9</v>
      </c>
      <c r="E28" s="32">
        <f t="shared" si="0"/>
        <v>107.02380952380952</v>
      </c>
      <c r="F28" s="46">
        <f>F27</f>
        <v>1.0702380952380952</v>
      </c>
      <c r="G28" s="41">
        <f t="shared" si="1"/>
        <v>1</v>
      </c>
    </row>
    <row r="29" spans="1:7" s="35" customFormat="1" ht="18.75">
      <c r="A29" s="33"/>
      <c r="B29" s="42" t="s">
        <v>36</v>
      </c>
      <c r="C29" s="43">
        <f>SUM(C27:C28)</f>
        <v>1062.1</v>
      </c>
      <c r="D29" s="43">
        <f>SUM(D27:D28)</f>
        <v>1046.7</v>
      </c>
      <c r="E29" s="32">
        <f t="shared" si="0"/>
        <v>108.5984409049757</v>
      </c>
      <c r="F29" s="47">
        <f>SUM(F27:F28)/2</f>
        <v>1.0702380952380952</v>
      </c>
      <c r="G29" s="47">
        <f t="shared" si="1"/>
        <v>0.9855004236889183</v>
      </c>
    </row>
    <row r="30" spans="1:7" s="30" customFormat="1" ht="47.25">
      <c r="A30" s="27"/>
      <c r="B30" s="28" t="s">
        <v>158</v>
      </c>
      <c r="C30" s="8"/>
      <c r="D30" s="8"/>
      <c r="E30" s="36"/>
      <c r="F30" s="36"/>
      <c r="G30" s="36"/>
    </row>
    <row r="31" spans="1:7" ht="31.5">
      <c r="A31" s="12" t="s">
        <v>22</v>
      </c>
      <c r="B31" s="91" t="s">
        <v>238</v>
      </c>
      <c r="C31" s="56">
        <v>83527.4</v>
      </c>
      <c r="D31" s="56">
        <v>82065.6</v>
      </c>
      <c r="E31" s="32">
        <f t="shared" si="0"/>
        <v>117.75342501840571</v>
      </c>
      <c r="F31" s="46">
        <f>('Расчет результативности'!F22+'Расчет результативности'!F20+'Расчет результативности'!F23)/3</f>
        <v>1.156926406926407</v>
      </c>
      <c r="G31" s="46">
        <f t="shared" si="1"/>
        <v>0.9824991559655875</v>
      </c>
    </row>
    <row r="32" spans="1:7" ht="47.25">
      <c r="A32" s="12" t="s">
        <v>23</v>
      </c>
      <c r="B32" s="91" t="s">
        <v>239</v>
      </c>
      <c r="C32" s="56">
        <v>2582.4</v>
      </c>
      <c r="D32" s="56">
        <v>2582.4</v>
      </c>
      <c r="E32" s="32">
        <f t="shared" si="0"/>
        <v>115.6926406926407</v>
      </c>
      <c r="F32" s="46">
        <f>('Расчет результативности'!F20+'Расчет результативности'!F22+'Расчет результативности'!F23)/3</f>
        <v>1.156926406926407</v>
      </c>
      <c r="G32" s="46">
        <f t="shared" si="1"/>
        <v>1</v>
      </c>
    </row>
    <row r="33" spans="1:7" ht="31.5">
      <c r="A33" s="12" t="s">
        <v>24</v>
      </c>
      <c r="B33" s="91" t="s">
        <v>240</v>
      </c>
      <c r="C33" s="56">
        <v>87.5</v>
      </c>
      <c r="D33" s="56">
        <v>87.5</v>
      </c>
      <c r="E33" s="32">
        <f>F33/G33*100</f>
        <v>115.6926406926407</v>
      </c>
      <c r="F33" s="46">
        <f>F31</f>
        <v>1.156926406926407</v>
      </c>
      <c r="G33" s="46">
        <f t="shared" si="1"/>
        <v>1</v>
      </c>
    </row>
    <row r="34" spans="1:7" ht="47.25">
      <c r="A34" s="95" t="s">
        <v>265</v>
      </c>
      <c r="B34" s="96" t="s">
        <v>264</v>
      </c>
      <c r="C34" s="56">
        <v>10496.1</v>
      </c>
      <c r="D34" s="56">
        <v>10441.5</v>
      </c>
      <c r="E34" s="32">
        <f>F34/G34*100</f>
        <v>100.52291337451516</v>
      </c>
      <c r="F34" s="46">
        <f>'Расчет результативности'!F21</f>
        <v>1</v>
      </c>
      <c r="G34" s="46">
        <f t="shared" si="1"/>
        <v>0.9947980678537742</v>
      </c>
    </row>
    <row r="35" spans="1:7" s="35" customFormat="1" ht="18.75">
      <c r="A35" s="33"/>
      <c r="B35" s="42" t="s">
        <v>37</v>
      </c>
      <c r="C35" s="43">
        <f>SUM(C31:C34)</f>
        <v>96693.4</v>
      </c>
      <c r="D35" s="43">
        <f>SUM(D31:D34)</f>
        <v>95177</v>
      </c>
      <c r="E35" s="32">
        <f>F35/G35*100</f>
        <v>113.55023889870806</v>
      </c>
      <c r="F35" s="47">
        <f>SUM(F31:F34)/4</f>
        <v>1.1176948051948052</v>
      </c>
      <c r="G35" s="47">
        <f t="shared" si="1"/>
        <v>0.9843174404871481</v>
      </c>
    </row>
    <row r="36" spans="1:7" s="30" customFormat="1" ht="47.25">
      <c r="A36" s="27"/>
      <c r="B36" s="28" t="s">
        <v>241</v>
      </c>
      <c r="C36" s="8"/>
      <c r="D36" s="8"/>
      <c r="E36" s="36"/>
      <c r="F36" s="36"/>
      <c r="G36" s="36"/>
    </row>
    <row r="37" spans="1:7" ht="47.25">
      <c r="A37" s="12" t="s">
        <v>25</v>
      </c>
      <c r="B37" s="91" t="s">
        <v>242</v>
      </c>
      <c r="C37" s="56">
        <v>5416.1</v>
      </c>
      <c r="D37" s="56">
        <v>5416.1</v>
      </c>
      <c r="E37" s="32">
        <f t="shared" si="0"/>
        <v>85.69999999999999</v>
      </c>
      <c r="F37" s="46">
        <f>SUM('Расчет результативности'!G24+'Расчет результативности'!F25+'Расчет результативности'!F26)/3</f>
        <v>0.8569999999999999</v>
      </c>
      <c r="G37" s="46">
        <f t="shared" si="1"/>
        <v>1</v>
      </c>
    </row>
    <row r="38" spans="1:7" ht="110.25">
      <c r="A38" s="40" t="s">
        <v>26</v>
      </c>
      <c r="B38" s="91" t="s">
        <v>243</v>
      </c>
      <c r="C38" s="56">
        <v>36145.2</v>
      </c>
      <c r="D38" s="56">
        <v>35682.4</v>
      </c>
      <c r="E38" s="32">
        <f>F38/G38*100</f>
        <v>86.81152725153014</v>
      </c>
      <c r="F38" s="46">
        <f>SUM('Расчет результативности'!G24+'Расчет результативности'!F25+'Расчет результативности'!F26)/3</f>
        <v>0.8569999999999999</v>
      </c>
      <c r="G38" s="46">
        <f>D38/C38</f>
        <v>0.9871960868939722</v>
      </c>
    </row>
    <row r="39" spans="1:7" ht="63">
      <c r="A39" s="40" t="s">
        <v>27</v>
      </c>
      <c r="B39" s="91" t="s">
        <v>244</v>
      </c>
      <c r="C39" s="56">
        <v>10834.3</v>
      </c>
      <c r="D39" s="56">
        <v>6469.2</v>
      </c>
      <c r="E39" s="32">
        <f t="shared" si="0"/>
        <v>143.5261717059296</v>
      </c>
      <c r="F39" s="46">
        <f>SUM('Расчет результативности'!G24+'Расчет результативности'!F25+'Расчет результативности'!F26)/3</f>
        <v>0.8569999999999999</v>
      </c>
      <c r="G39" s="46">
        <f t="shared" si="1"/>
        <v>0.5971036430595424</v>
      </c>
    </row>
    <row r="40" spans="1:7" s="35" customFormat="1" ht="18.75">
      <c r="A40" s="33"/>
      <c r="B40" s="42" t="s">
        <v>38</v>
      </c>
      <c r="C40" s="39">
        <f>SUM(C37:C39)</f>
        <v>52395.59999999999</v>
      </c>
      <c r="D40" s="56">
        <f>SUM(D37:D39)</f>
        <v>47567.7</v>
      </c>
      <c r="E40" s="32">
        <f t="shared" si="0"/>
        <v>94.39815084605728</v>
      </c>
      <c r="F40" s="47">
        <f>SUM(F37:F39)/3</f>
        <v>0.8569999999999999</v>
      </c>
      <c r="G40" s="46">
        <f t="shared" si="1"/>
        <v>0.9078567665987222</v>
      </c>
    </row>
    <row r="41" spans="1:7" s="30" customFormat="1" ht="63.75">
      <c r="A41" s="27"/>
      <c r="B41" s="28" t="s">
        <v>2</v>
      </c>
      <c r="C41" s="34"/>
      <c r="D41" s="8"/>
      <c r="E41" s="36"/>
      <c r="F41" s="36"/>
      <c r="G41" s="36"/>
    </row>
    <row r="42" spans="1:7" ht="31.5">
      <c r="A42" s="12" t="s">
        <v>28</v>
      </c>
      <c r="B42" s="91" t="s">
        <v>245</v>
      </c>
      <c r="C42" s="56">
        <v>7546.4</v>
      </c>
      <c r="D42" s="56">
        <v>7480.4</v>
      </c>
      <c r="E42" s="32">
        <f t="shared" si="0"/>
        <v>115.93704984924706</v>
      </c>
      <c r="F42" s="46">
        <f>SUM('Расчет результативности'!F27+'Расчет результативности'!F28+'Расчет результативности'!F29)/3</f>
        <v>1.1492307692307693</v>
      </c>
      <c r="G42" s="46">
        <f aca="true" t="shared" si="2" ref="G42:G47">D42/C42</f>
        <v>0.9912541079190077</v>
      </c>
    </row>
    <row r="43" spans="1:7" ht="47.25">
      <c r="A43" s="12" t="s">
        <v>29</v>
      </c>
      <c r="B43" s="91" t="s">
        <v>6</v>
      </c>
      <c r="C43" s="56">
        <v>1114.9</v>
      </c>
      <c r="D43" s="56">
        <v>1114.9</v>
      </c>
      <c r="E43" s="32">
        <f t="shared" si="0"/>
        <v>114.92307692307693</v>
      </c>
      <c r="F43" s="46">
        <f>F42</f>
        <v>1.1492307692307693</v>
      </c>
      <c r="G43" s="46">
        <f t="shared" si="2"/>
        <v>1</v>
      </c>
    </row>
    <row r="44" spans="1:7" ht="47.25">
      <c r="A44" s="12" t="s">
        <v>30</v>
      </c>
      <c r="B44" s="91" t="s">
        <v>246</v>
      </c>
      <c r="C44" s="56">
        <v>2802.3</v>
      </c>
      <c r="D44" s="56">
        <v>2648</v>
      </c>
      <c r="E44" s="32">
        <f t="shared" si="0"/>
        <v>121.61968975133628</v>
      </c>
      <c r="F44" s="46">
        <f>F43</f>
        <v>1.1492307692307693</v>
      </c>
      <c r="G44" s="46">
        <f t="shared" si="2"/>
        <v>0.9449380865717446</v>
      </c>
    </row>
    <row r="45" spans="1:7" ht="47.25">
      <c r="A45" s="12" t="s">
        <v>31</v>
      </c>
      <c r="B45" s="91" t="s">
        <v>7</v>
      </c>
      <c r="C45" s="56">
        <v>46.2</v>
      </c>
      <c r="D45" s="56">
        <v>46.2</v>
      </c>
      <c r="E45" s="32">
        <f t="shared" si="0"/>
        <v>114.92307692307693</v>
      </c>
      <c r="F45" s="46">
        <f>F44</f>
        <v>1.1492307692307693</v>
      </c>
      <c r="G45" s="46">
        <f t="shared" si="2"/>
        <v>1</v>
      </c>
    </row>
    <row r="46" spans="1:7" ht="63">
      <c r="A46" s="40" t="s">
        <v>111</v>
      </c>
      <c r="B46" s="92" t="s">
        <v>247</v>
      </c>
      <c r="C46" s="56">
        <v>1415.6</v>
      </c>
      <c r="D46" s="56">
        <v>1414.9</v>
      </c>
      <c r="E46" s="32">
        <f t="shared" si="0"/>
        <v>114.97993334674372</v>
      </c>
      <c r="F46" s="46">
        <f>F45</f>
        <v>1.1492307692307693</v>
      </c>
      <c r="G46" s="46">
        <f t="shared" si="2"/>
        <v>0.9995055100310823</v>
      </c>
    </row>
    <row r="47" spans="1:7" s="35" customFormat="1" ht="18.75">
      <c r="A47" s="33"/>
      <c r="B47" s="42" t="s">
        <v>39</v>
      </c>
      <c r="C47" s="56">
        <f>SUM(C42:C46)</f>
        <v>12925.4</v>
      </c>
      <c r="D47" s="56">
        <f>SUM(D42:D46)</f>
        <v>12704.4</v>
      </c>
      <c r="E47" s="45">
        <f t="shared" si="0"/>
        <v>116.92222682389868</v>
      </c>
      <c r="F47" s="47">
        <f>SUM(F42:F46)/5</f>
        <v>1.1492307692307693</v>
      </c>
      <c r="G47" s="48">
        <f t="shared" si="2"/>
        <v>0.9829018831138688</v>
      </c>
    </row>
    <row r="48" spans="1:7" s="30" customFormat="1" ht="48">
      <c r="A48" s="27"/>
      <c r="B48" s="28" t="s">
        <v>248</v>
      </c>
      <c r="C48" s="37"/>
      <c r="D48" s="8"/>
      <c r="E48" s="36"/>
      <c r="F48" s="36"/>
      <c r="G48" s="36"/>
    </row>
    <row r="49" spans="1:7" ht="78.75">
      <c r="A49" s="12" t="s">
        <v>32</v>
      </c>
      <c r="B49" s="91" t="s">
        <v>249</v>
      </c>
      <c r="C49" s="56">
        <v>15</v>
      </c>
      <c r="D49" s="56">
        <v>15</v>
      </c>
      <c r="E49" s="32">
        <f t="shared" si="0"/>
        <v>100</v>
      </c>
      <c r="F49" s="46">
        <f>('Расчет результативности'!F30+'Расчет результативности'!F31)/2</f>
        <v>1</v>
      </c>
      <c r="G49" s="46">
        <f>D49/C49</f>
        <v>1</v>
      </c>
    </row>
    <row r="50" spans="1:7" ht="31.5">
      <c r="A50" s="12"/>
      <c r="B50" s="93" t="s">
        <v>250</v>
      </c>
      <c r="C50" s="56">
        <v>932.5</v>
      </c>
      <c r="D50" s="56">
        <v>837.8</v>
      </c>
      <c r="E50" s="32">
        <f t="shared" si="0"/>
        <v>262.2656952673066</v>
      </c>
      <c r="F50" s="46">
        <f>('Расчет результативности'!F32+'Расчет результативности'!F33+'Расчет результативности'!F34+'Расчет результативности'!F36)/4</f>
        <v>2.356313131313131</v>
      </c>
      <c r="G50" s="46">
        <f>D50/C50</f>
        <v>0.8984450402144771</v>
      </c>
    </row>
    <row r="51" spans="1:7" ht="31.5">
      <c r="A51" s="40" t="s">
        <v>112</v>
      </c>
      <c r="B51" s="93" t="s">
        <v>251</v>
      </c>
      <c r="C51" s="56">
        <v>120.8</v>
      </c>
      <c r="D51" s="56">
        <v>119.5</v>
      </c>
      <c r="E51" s="32">
        <f t="shared" si="0"/>
        <v>109.17489539748955</v>
      </c>
      <c r="F51" s="46">
        <f>'Расчет результативности'!F35</f>
        <v>1.08</v>
      </c>
      <c r="G51" s="46">
        <f>D51/C51</f>
        <v>0.9892384105960265</v>
      </c>
    </row>
    <row r="52" spans="1:7" s="35" customFormat="1" ht="18.75">
      <c r="A52" s="33"/>
      <c r="B52" s="42" t="s">
        <v>40</v>
      </c>
      <c r="C52" s="39">
        <f>SUM(C49:C51)</f>
        <v>1068.3</v>
      </c>
      <c r="D52" s="39">
        <f>SUM(D49:D51)</f>
        <v>972.3</v>
      </c>
      <c r="E52" s="32">
        <f t="shared" si="0"/>
        <v>162.47774411813288</v>
      </c>
      <c r="F52" s="47">
        <f>SUM(F49:F51)/3</f>
        <v>1.4787710437710437</v>
      </c>
      <c r="G52" s="48">
        <f>D52/C52</f>
        <v>0.910137601797248</v>
      </c>
    </row>
    <row r="53" spans="1:7" s="35" customFormat="1" ht="18.75">
      <c r="A53" s="33"/>
      <c r="B53" s="42" t="s">
        <v>41</v>
      </c>
      <c r="C53" s="43">
        <f>SUM(C11,C25,C29,C35,C40,C47,C52)</f>
        <v>980023.6000000001</v>
      </c>
      <c r="D53" s="43">
        <f>SUM(D11,D25,D29,D35,D40,D47,D52)</f>
        <v>959502.2000000001</v>
      </c>
      <c r="E53" s="32">
        <f t="shared" si="0"/>
        <v>109.84720360034075</v>
      </c>
      <c r="F53" s="105">
        <f>SUM(F6:F10,F13:F24,F27:F28,F31:F34,F37:F39,F42:F46,F49:F51)/34</f>
        <v>1.0754703613094099</v>
      </c>
      <c r="G53" s="48">
        <f>D53/C53</f>
        <v>0.9790603001805263</v>
      </c>
    </row>
    <row r="54" spans="4:6" ht="18.75">
      <c r="D54" s="23" t="s">
        <v>274</v>
      </c>
      <c r="E54" s="57">
        <v>1.0079</v>
      </c>
      <c r="F54" s="50"/>
    </row>
    <row r="55" spans="3:5" ht="18.75">
      <c r="C55" s="23" t="s">
        <v>275</v>
      </c>
      <c r="E55" s="58">
        <f>109.85/100.79</f>
        <v>1.0898898700267883</v>
      </c>
    </row>
    <row r="57" ht="18.75">
      <c r="C57" s="23"/>
    </row>
  </sheetData>
  <sheetProtection/>
  <mergeCells count="1">
    <mergeCell ref="A1:G1"/>
  </mergeCells>
  <printOptions/>
  <pageMargins left="0.5905511811023623" right="0.1968503937007874" top="0.5511811023622047" bottom="0.35433070866141736" header="0.31496062992125984" footer="0.31496062992125984"/>
  <pageSetup fitToHeight="24" horizontalDpi="180" verticalDpi="180" orientation="landscape" paperSize="9" scale="88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Normal="90" zoomScaleSheetLayoutView="100" workbookViewId="0" topLeftCell="A31">
      <selection activeCell="F26" sqref="F26"/>
    </sheetView>
  </sheetViews>
  <sheetFormatPr defaultColWidth="9.140625" defaultRowHeight="15"/>
  <cols>
    <col min="1" max="1" width="5.57421875" style="2" customWidth="1"/>
    <col min="2" max="2" width="63.28125" style="2" customWidth="1"/>
    <col min="3" max="3" width="11.7109375" style="2" customWidth="1"/>
    <col min="4" max="4" width="11.28125" style="2" customWidth="1"/>
    <col min="5" max="5" width="12.421875" style="2" customWidth="1"/>
    <col min="8" max="16384" width="9.140625" style="2" customWidth="1"/>
  </cols>
  <sheetData>
    <row r="1" spans="1:7" ht="32.25" customHeight="1">
      <c r="A1" s="108" t="s">
        <v>271</v>
      </c>
      <c r="B1" s="108"/>
      <c r="C1" s="108"/>
      <c r="D1" s="108"/>
      <c r="E1" s="108"/>
      <c r="F1" s="108"/>
      <c r="G1" s="108"/>
    </row>
    <row r="2" ht="12.75" customHeight="1"/>
    <row r="3" spans="1:7" ht="57" customHeight="1">
      <c r="A3" s="112" t="s">
        <v>43</v>
      </c>
      <c r="B3" s="112" t="s">
        <v>44</v>
      </c>
      <c r="C3" s="111" t="s">
        <v>49</v>
      </c>
      <c r="D3" s="113"/>
      <c r="E3" s="114"/>
      <c r="F3" s="115">
        <v>2021</v>
      </c>
      <c r="G3" s="116"/>
    </row>
    <row r="4" spans="1:7" ht="15" customHeight="1">
      <c r="A4" s="112"/>
      <c r="B4" s="112"/>
      <c r="C4" s="112" t="s">
        <v>45</v>
      </c>
      <c r="D4" s="110" t="s">
        <v>48</v>
      </c>
      <c r="E4" s="111"/>
      <c r="F4" s="22" t="s">
        <v>50</v>
      </c>
      <c r="G4" s="22" t="s">
        <v>51</v>
      </c>
    </row>
    <row r="5" spans="1:7" ht="15">
      <c r="A5" s="112"/>
      <c r="B5" s="112"/>
      <c r="C5" s="112"/>
      <c r="D5" s="52" t="s">
        <v>46</v>
      </c>
      <c r="E5" s="53" t="s">
        <v>47</v>
      </c>
      <c r="F5" s="51" t="s">
        <v>52</v>
      </c>
      <c r="G5" s="51" t="s">
        <v>52</v>
      </c>
    </row>
    <row r="6" spans="1:7" ht="15">
      <c r="A6" s="14">
        <v>1</v>
      </c>
      <c r="B6" s="14">
        <v>2</v>
      </c>
      <c r="C6" s="14">
        <v>3</v>
      </c>
      <c r="D6" s="14">
        <v>5</v>
      </c>
      <c r="E6" s="21">
        <v>6</v>
      </c>
      <c r="F6" s="22"/>
      <c r="G6" s="22"/>
    </row>
    <row r="7" spans="1:7" ht="126">
      <c r="A7" s="1">
        <v>1</v>
      </c>
      <c r="B7" s="88" t="s">
        <v>200</v>
      </c>
      <c r="C7" s="89">
        <v>100</v>
      </c>
      <c r="D7" s="89">
        <v>100</v>
      </c>
      <c r="E7" s="89">
        <v>100</v>
      </c>
      <c r="F7" s="46">
        <f aca="true" t="shared" si="0" ref="F7:F17">E7/D7</f>
        <v>1</v>
      </c>
      <c r="G7" s="46"/>
    </row>
    <row r="8" spans="1:7" ht="141.75">
      <c r="A8" s="1">
        <v>2</v>
      </c>
      <c r="B8" s="88" t="s">
        <v>201</v>
      </c>
      <c r="C8" s="89">
        <v>100</v>
      </c>
      <c r="D8" s="89">
        <v>100</v>
      </c>
      <c r="E8" s="89">
        <v>100</v>
      </c>
      <c r="F8" s="46">
        <f t="shared" si="0"/>
        <v>1</v>
      </c>
      <c r="G8" s="55"/>
    </row>
    <row r="9" spans="1:7" ht="110.25">
      <c r="A9" s="1">
        <v>3</v>
      </c>
      <c r="B9" s="88" t="s">
        <v>202</v>
      </c>
      <c r="C9" s="89">
        <v>52</v>
      </c>
      <c r="D9" s="89">
        <v>58</v>
      </c>
      <c r="E9" s="89">
        <v>58</v>
      </c>
      <c r="F9" s="46">
        <f t="shared" si="0"/>
        <v>1</v>
      </c>
      <c r="G9" s="55"/>
    </row>
    <row r="10" spans="1:7" ht="78.75">
      <c r="A10" s="1">
        <v>4</v>
      </c>
      <c r="B10" s="88" t="s">
        <v>203</v>
      </c>
      <c r="C10" s="89">
        <v>0.72</v>
      </c>
      <c r="D10" s="89">
        <v>0.75</v>
      </c>
      <c r="E10" s="89">
        <v>0.808</v>
      </c>
      <c r="F10" s="46">
        <f t="shared" si="0"/>
        <v>1.0773333333333335</v>
      </c>
      <c r="G10" s="55"/>
    </row>
    <row r="11" spans="1:7" ht="78.75">
      <c r="A11" s="1">
        <v>5</v>
      </c>
      <c r="B11" s="90" t="s">
        <v>204</v>
      </c>
      <c r="C11" s="89">
        <v>100</v>
      </c>
      <c r="D11" s="89">
        <v>100</v>
      </c>
      <c r="E11" s="89">
        <v>100</v>
      </c>
      <c r="F11" s="46">
        <f t="shared" si="0"/>
        <v>1</v>
      </c>
      <c r="G11" s="55"/>
    </row>
    <row r="12" spans="1:7" ht="63">
      <c r="A12" s="1">
        <v>6</v>
      </c>
      <c r="B12" s="90" t="s">
        <v>205</v>
      </c>
      <c r="C12" s="89">
        <v>97</v>
      </c>
      <c r="D12" s="89">
        <v>100</v>
      </c>
      <c r="E12" s="89">
        <v>100</v>
      </c>
      <c r="F12" s="46">
        <f t="shared" si="0"/>
        <v>1</v>
      </c>
      <c r="G12" s="55"/>
    </row>
    <row r="13" spans="1:7" ht="47.25">
      <c r="A13" s="1">
        <v>7</v>
      </c>
      <c r="B13" s="88" t="s">
        <v>206</v>
      </c>
      <c r="C13" s="89">
        <v>100</v>
      </c>
      <c r="D13" s="89">
        <v>100</v>
      </c>
      <c r="E13" s="89">
        <v>100</v>
      </c>
      <c r="F13" s="46">
        <f t="shared" si="0"/>
        <v>1</v>
      </c>
      <c r="G13" s="55"/>
    </row>
    <row r="14" spans="1:7" ht="63">
      <c r="A14" s="1">
        <v>8</v>
      </c>
      <c r="B14" s="88" t="s">
        <v>207</v>
      </c>
      <c r="C14" s="89">
        <v>100</v>
      </c>
      <c r="D14" s="89">
        <v>100</v>
      </c>
      <c r="E14" s="89">
        <v>100</v>
      </c>
      <c r="F14" s="46">
        <f t="shared" si="0"/>
        <v>1</v>
      </c>
      <c r="G14" s="55"/>
    </row>
    <row r="15" spans="1:7" ht="47.25">
      <c r="A15" s="1">
        <v>9</v>
      </c>
      <c r="B15" s="88" t="s">
        <v>208</v>
      </c>
      <c r="C15" s="89">
        <v>78</v>
      </c>
      <c r="D15" s="89">
        <v>82</v>
      </c>
      <c r="E15" s="89">
        <v>98</v>
      </c>
      <c r="F15" s="46">
        <f t="shared" si="0"/>
        <v>1.1951219512195121</v>
      </c>
      <c r="G15" s="55"/>
    </row>
    <row r="16" spans="1:7" ht="31.5">
      <c r="A16" s="1">
        <v>10</v>
      </c>
      <c r="B16" s="88" t="s">
        <v>209</v>
      </c>
      <c r="C16" s="89">
        <v>67</v>
      </c>
      <c r="D16" s="89">
        <v>71</v>
      </c>
      <c r="E16" s="89">
        <v>72</v>
      </c>
      <c r="F16" s="46">
        <f t="shared" si="0"/>
        <v>1.0140845070422535</v>
      </c>
      <c r="G16" s="55"/>
    </row>
    <row r="17" spans="1:7" ht="78.75">
      <c r="A17" s="1">
        <v>11</v>
      </c>
      <c r="B17" s="88" t="s">
        <v>210</v>
      </c>
      <c r="C17" s="89">
        <v>10</v>
      </c>
      <c r="D17" s="89">
        <v>35</v>
      </c>
      <c r="E17" s="89">
        <v>45</v>
      </c>
      <c r="F17" s="46">
        <f t="shared" si="0"/>
        <v>1.2857142857142858</v>
      </c>
      <c r="G17" s="46"/>
    </row>
    <row r="18" spans="1:7" ht="78.75">
      <c r="A18" s="1">
        <v>12</v>
      </c>
      <c r="B18" s="88" t="s">
        <v>211</v>
      </c>
      <c r="C18" s="89">
        <v>15</v>
      </c>
      <c r="D18" s="89">
        <v>40</v>
      </c>
      <c r="E18" s="89">
        <v>41</v>
      </c>
      <c r="F18" s="46">
        <f>E18/D18</f>
        <v>1.025</v>
      </c>
      <c r="G18" s="55"/>
    </row>
    <row r="19" spans="1:7" ht="31.5">
      <c r="A19" s="1">
        <v>13</v>
      </c>
      <c r="B19" s="88" t="s">
        <v>212</v>
      </c>
      <c r="C19" s="89">
        <v>10</v>
      </c>
      <c r="D19" s="89">
        <v>9</v>
      </c>
      <c r="E19" s="89">
        <v>10</v>
      </c>
      <c r="F19" s="46"/>
      <c r="G19" s="46">
        <f>D19/E19</f>
        <v>0.9</v>
      </c>
    </row>
    <row r="20" spans="1:7" ht="63">
      <c r="A20" s="1">
        <v>14</v>
      </c>
      <c r="B20" s="88" t="s">
        <v>213</v>
      </c>
      <c r="C20" s="89">
        <v>75</v>
      </c>
      <c r="D20" s="89">
        <v>77</v>
      </c>
      <c r="E20" s="89">
        <v>83</v>
      </c>
      <c r="F20" s="46">
        <f>E20/D20</f>
        <v>1.077922077922078</v>
      </c>
      <c r="G20" s="55"/>
    </row>
    <row r="21" spans="1:7" ht="31.5">
      <c r="A21" s="101" t="s">
        <v>266</v>
      </c>
      <c r="B21" s="88" t="s">
        <v>253</v>
      </c>
      <c r="C21" s="89">
        <v>0</v>
      </c>
      <c r="D21" s="89">
        <v>35</v>
      </c>
      <c r="E21" s="98">
        <v>35</v>
      </c>
      <c r="F21" s="102">
        <f>E21/D21</f>
        <v>1</v>
      </c>
      <c r="G21" s="103"/>
    </row>
    <row r="22" spans="1:7" ht="47.25">
      <c r="A22" s="1">
        <v>15</v>
      </c>
      <c r="B22" s="88" t="s">
        <v>214</v>
      </c>
      <c r="C22" s="89">
        <v>8</v>
      </c>
      <c r="D22" s="89">
        <v>12</v>
      </c>
      <c r="E22" s="89">
        <v>15</v>
      </c>
      <c r="F22" s="46">
        <f>E22/D22</f>
        <v>1.25</v>
      </c>
      <c r="G22" s="55"/>
    </row>
    <row r="23" spans="1:7" ht="78.75">
      <c r="A23" s="1">
        <v>16</v>
      </c>
      <c r="B23" s="88" t="s">
        <v>215</v>
      </c>
      <c r="C23" s="89">
        <v>10</v>
      </c>
      <c r="D23" s="89">
        <v>35</v>
      </c>
      <c r="E23" s="89">
        <v>40</v>
      </c>
      <c r="F23" s="46">
        <f aca="true" t="shared" si="1" ref="F23:F36">E23/D23</f>
        <v>1.1428571428571428</v>
      </c>
      <c r="G23" s="55"/>
    </row>
    <row r="24" spans="1:7" ht="78.75">
      <c r="A24" s="1">
        <v>17</v>
      </c>
      <c r="B24" s="88" t="s">
        <v>216</v>
      </c>
      <c r="C24" s="89">
        <v>1.7</v>
      </c>
      <c r="D24" s="89">
        <v>1.5</v>
      </c>
      <c r="E24" s="89">
        <v>1.5</v>
      </c>
      <c r="F24" s="46"/>
      <c r="G24" s="46">
        <f>D24/E24</f>
        <v>1</v>
      </c>
    </row>
    <row r="25" spans="1:7" ht="63">
      <c r="A25" s="1">
        <f>A24+1</f>
        <v>18</v>
      </c>
      <c r="B25" s="88" t="s">
        <v>217</v>
      </c>
      <c r="C25" s="89">
        <v>100</v>
      </c>
      <c r="D25" s="89">
        <v>100</v>
      </c>
      <c r="E25" s="89">
        <v>100</v>
      </c>
      <c r="F25" s="46">
        <f t="shared" si="1"/>
        <v>1</v>
      </c>
      <c r="G25" s="55"/>
    </row>
    <row r="26" spans="1:7" ht="94.5">
      <c r="A26" s="1">
        <f aca="true" t="shared" si="2" ref="A26:A36">A25+1</f>
        <v>19</v>
      </c>
      <c r="B26" s="88" t="s">
        <v>218</v>
      </c>
      <c r="C26" s="89">
        <v>100</v>
      </c>
      <c r="D26" s="89">
        <v>100</v>
      </c>
      <c r="E26" s="89">
        <v>100</v>
      </c>
      <c r="F26" s="46">
        <v>0.571</v>
      </c>
      <c r="G26" s="55"/>
    </row>
    <row r="27" spans="1:7" ht="63">
      <c r="A27" s="1">
        <f t="shared" si="2"/>
        <v>20</v>
      </c>
      <c r="B27" s="88" t="s">
        <v>219</v>
      </c>
      <c r="C27" s="89">
        <v>48</v>
      </c>
      <c r="D27" s="89">
        <v>50</v>
      </c>
      <c r="E27" s="89">
        <v>67</v>
      </c>
      <c r="F27" s="46">
        <f t="shared" si="1"/>
        <v>1.34</v>
      </c>
      <c r="G27" s="55"/>
    </row>
    <row r="28" spans="1:7" ht="63">
      <c r="A28" s="1">
        <f t="shared" si="2"/>
        <v>21</v>
      </c>
      <c r="B28" s="88" t="s">
        <v>220</v>
      </c>
      <c r="C28" s="89">
        <v>55</v>
      </c>
      <c r="D28" s="89">
        <v>55.2</v>
      </c>
      <c r="E28" s="89">
        <v>55.2</v>
      </c>
      <c r="F28" s="46">
        <f>E28/D28</f>
        <v>1</v>
      </c>
      <c r="G28" s="55"/>
    </row>
    <row r="29" spans="1:7" ht="47.25">
      <c r="A29" s="1">
        <f t="shared" si="2"/>
        <v>22</v>
      </c>
      <c r="B29" s="88" t="s">
        <v>221</v>
      </c>
      <c r="C29" s="89">
        <v>57</v>
      </c>
      <c r="D29" s="89">
        <v>65</v>
      </c>
      <c r="E29" s="89">
        <v>72</v>
      </c>
      <c r="F29" s="46">
        <f t="shared" si="1"/>
        <v>1.1076923076923078</v>
      </c>
      <c r="G29" s="55"/>
    </row>
    <row r="30" spans="1:7" ht="78.75">
      <c r="A30" s="1">
        <f t="shared" si="2"/>
        <v>23</v>
      </c>
      <c r="B30" s="88" t="s">
        <v>222</v>
      </c>
      <c r="C30" s="89">
        <v>100</v>
      </c>
      <c r="D30" s="89">
        <v>100</v>
      </c>
      <c r="E30" s="89">
        <v>100</v>
      </c>
      <c r="F30" s="46">
        <f t="shared" si="1"/>
        <v>1</v>
      </c>
      <c r="G30" s="55"/>
    </row>
    <row r="31" spans="1:7" ht="63">
      <c r="A31" s="1">
        <f t="shared" si="2"/>
        <v>24</v>
      </c>
      <c r="B31" s="88" t="s">
        <v>223</v>
      </c>
      <c r="C31" s="89">
        <v>100</v>
      </c>
      <c r="D31" s="89">
        <v>100</v>
      </c>
      <c r="E31" s="89">
        <v>100</v>
      </c>
      <c r="F31" s="46">
        <f t="shared" si="1"/>
        <v>1</v>
      </c>
      <c r="G31" s="55"/>
    </row>
    <row r="32" spans="1:7" ht="47.25">
      <c r="A32" s="1">
        <f t="shared" si="2"/>
        <v>25</v>
      </c>
      <c r="B32" s="88" t="s">
        <v>224</v>
      </c>
      <c r="C32" s="89">
        <v>3.5</v>
      </c>
      <c r="D32" s="89">
        <v>4</v>
      </c>
      <c r="E32" s="89">
        <v>22</v>
      </c>
      <c r="F32" s="46">
        <f t="shared" si="1"/>
        <v>5.5</v>
      </c>
      <c r="G32" s="55"/>
    </row>
    <row r="33" spans="1:7" ht="47.25">
      <c r="A33" s="1">
        <f t="shared" si="2"/>
        <v>26</v>
      </c>
      <c r="B33" s="88" t="s">
        <v>225</v>
      </c>
      <c r="C33" s="89">
        <v>37</v>
      </c>
      <c r="D33" s="89">
        <v>42</v>
      </c>
      <c r="E33" s="89">
        <v>63</v>
      </c>
      <c r="F33" s="46">
        <f t="shared" si="1"/>
        <v>1.5</v>
      </c>
      <c r="G33" s="55"/>
    </row>
    <row r="34" spans="1:7" ht="47.25">
      <c r="A34" s="1">
        <f t="shared" si="2"/>
        <v>27</v>
      </c>
      <c r="B34" s="88" t="s">
        <v>226</v>
      </c>
      <c r="C34" s="89">
        <v>17</v>
      </c>
      <c r="D34" s="89">
        <v>18</v>
      </c>
      <c r="E34" s="98">
        <v>16</v>
      </c>
      <c r="F34" s="46">
        <f t="shared" si="1"/>
        <v>0.8888888888888888</v>
      </c>
      <c r="G34" s="55"/>
    </row>
    <row r="35" spans="1:7" ht="47.25">
      <c r="A35" s="1">
        <f t="shared" si="2"/>
        <v>28</v>
      </c>
      <c r="B35" s="88" t="s">
        <v>227</v>
      </c>
      <c r="C35" s="89">
        <v>23</v>
      </c>
      <c r="D35" s="89">
        <v>25</v>
      </c>
      <c r="E35" s="89">
        <v>27</v>
      </c>
      <c r="F35" s="46">
        <f t="shared" si="1"/>
        <v>1.08</v>
      </c>
      <c r="G35" s="54"/>
    </row>
    <row r="36" spans="1:7" ht="63">
      <c r="A36" s="1">
        <f t="shared" si="2"/>
        <v>29</v>
      </c>
      <c r="B36" s="88" t="s">
        <v>228</v>
      </c>
      <c r="C36" s="89">
        <v>9.5</v>
      </c>
      <c r="D36" s="89">
        <v>11</v>
      </c>
      <c r="E36" s="89">
        <v>16.9</v>
      </c>
      <c r="F36" s="46">
        <f t="shared" si="1"/>
        <v>1.5363636363636362</v>
      </c>
      <c r="G36" s="54"/>
    </row>
    <row r="37" spans="6:7" ht="15">
      <c r="F37" s="46">
        <f>SUM(F7:F36)/27</f>
        <v>1.2811843752234608</v>
      </c>
      <c r="G37" s="46">
        <f>SUM(G7:G36)/2</f>
        <v>0.95</v>
      </c>
    </row>
  </sheetData>
  <sheetProtection/>
  <mergeCells count="7">
    <mergeCell ref="A1:G1"/>
    <mergeCell ref="D4:E4"/>
    <mergeCell ref="C4:C5"/>
    <mergeCell ref="C3:E3"/>
    <mergeCell ref="A3:A5"/>
    <mergeCell ref="B3:B5"/>
    <mergeCell ref="F3:G3"/>
  </mergeCells>
  <printOptions/>
  <pageMargins left="0.7086614173228347" right="0.15748031496062992" top="0.5905511811023623" bottom="0.4724409448818898" header="0.31496062992125984" footer="0.31496062992125984"/>
  <pageSetup fitToHeight="3" fitToWidth="1" horizontalDpi="180" verticalDpi="180" orientation="portrait" paperSize="9" scale="7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9">
      <selection activeCell="F50" sqref="F50"/>
    </sheetView>
  </sheetViews>
  <sheetFormatPr defaultColWidth="9.140625" defaultRowHeight="15"/>
  <cols>
    <col min="1" max="1" width="9.7109375" style="0" customWidth="1"/>
    <col min="2" max="2" width="50.8515625" style="0" customWidth="1"/>
    <col min="3" max="3" width="13.140625" style="0" customWidth="1"/>
    <col min="4" max="4" width="15.57421875" style="0" customWidth="1"/>
    <col min="5" max="5" width="51.140625" style="0" customWidth="1"/>
    <col min="6" max="6" width="15.28125" style="0" customWidth="1"/>
  </cols>
  <sheetData>
    <row r="1" spans="1:6" ht="16.5" thickBot="1">
      <c r="A1" s="61" t="s">
        <v>114</v>
      </c>
      <c r="B1" s="117" t="s">
        <v>116</v>
      </c>
      <c r="C1" s="119" t="s">
        <v>71</v>
      </c>
      <c r="D1" s="120"/>
      <c r="E1" s="117" t="s">
        <v>117</v>
      </c>
      <c r="F1" s="117" t="s">
        <v>118</v>
      </c>
    </row>
    <row r="2" spans="1:6" ht="48" thickBot="1">
      <c r="A2" s="62" t="s">
        <v>115</v>
      </c>
      <c r="B2" s="118"/>
      <c r="C2" s="63" t="s">
        <v>119</v>
      </c>
      <c r="D2" s="63" t="s">
        <v>120</v>
      </c>
      <c r="E2" s="118"/>
      <c r="F2" s="118"/>
    </row>
    <row r="3" spans="1:6" ht="16.5" thickBot="1">
      <c r="A3" s="64">
        <v>1</v>
      </c>
      <c r="B3" s="64">
        <v>2</v>
      </c>
      <c r="C3" s="64">
        <v>4</v>
      </c>
      <c r="D3" s="64">
        <v>5</v>
      </c>
      <c r="E3" s="64">
        <v>6</v>
      </c>
      <c r="F3" s="65">
        <v>7</v>
      </c>
    </row>
    <row r="4" spans="1:6" ht="15" customHeight="1">
      <c r="A4" s="121" t="s">
        <v>121</v>
      </c>
      <c r="B4" s="123" t="s">
        <v>122</v>
      </c>
      <c r="C4" s="117">
        <v>2019</v>
      </c>
      <c r="D4" s="117">
        <v>2024</v>
      </c>
      <c r="E4" s="125"/>
      <c r="F4" s="127" t="s">
        <v>194</v>
      </c>
    </row>
    <row r="5" spans="1:6" ht="15.75" customHeight="1" thickBot="1">
      <c r="A5" s="122"/>
      <c r="B5" s="124"/>
      <c r="C5" s="118"/>
      <c r="D5" s="118"/>
      <c r="E5" s="126"/>
      <c r="F5" s="128"/>
    </row>
    <row r="6" spans="1:6" ht="63.75" thickBot="1">
      <c r="A6" s="64" t="s">
        <v>8</v>
      </c>
      <c r="B6" s="63" t="s">
        <v>123</v>
      </c>
      <c r="C6" s="62">
        <v>2019</v>
      </c>
      <c r="D6" s="62">
        <v>2024</v>
      </c>
      <c r="E6" s="63" t="s">
        <v>124</v>
      </c>
      <c r="F6" s="83" t="s">
        <v>194</v>
      </c>
    </row>
    <row r="7" spans="1:6" ht="48" thickBot="1">
      <c r="A7" s="64" t="s">
        <v>9</v>
      </c>
      <c r="B7" s="63" t="s">
        <v>125</v>
      </c>
      <c r="C7" s="62">
        <v>2019</v>
      </c>
      <c r="D7" s="62">
        <v>2024</v>
      </c>
      <c r="E7" s="63" t="s">
        <v>126</v>
      </c>
      <c r="F7" s="83" t="s">
        <v>194</v>
      </c>
    </row>
    <row r="8" spans="1:6" ht="63.75" thickBot="1">
      <c r="A8" s="64" t="s">
        <v>10</v>
      </c>
      <c r="B8" s="63" t="s">
        <v>127</v>
      </c>
      <c r="C8" s="62">
        <v>2019</v>
      </c>
      <c r="D8" s="62">
        <v>2024</v>
      </c>
      <c r="E8" s="63" t="s">
        <v>126</v>
      </c>
      <c r="F8" s="83" t="s">
        <v>194</v>
      </c>
    </row>
    <row r="9" spans="1:6" ht="32.25" thickBot="1">
      <c r="A9" s="64" t="s">
        <v>11</v>
      </c>
      <c r="B9" s="63" t="s">
        <v>128</v>
      </c>
      <c r="C9" s="62">
        <v>2019</v>
      </c>
      <c r="D9" s="62">
        <v>2024</v>
      </c>
      <c r="E9" s="63" t="s">
        <v>129</v>
      </c>
      <c r="F9" s="83" t="s">
        <v>194</v>
      </c>
    </row>
    <row r="10" spans="1:6" ht="48" thickBot="1">
      <c r="A10" s="64" t="s">
        <v>11</v>
      </c>
      <c r="B10" s="63" t="s">
        <v>130</v>
      </c>
      <c r="C10" s="62">
        <v>2019</v>
      </c>
      <c r="D10" s="62">
        <v>2024</v>
      </c>
      <c r="E10" s="63" t="s">
        <v>131</v>
      </c>
      <c r="F10" s="83" t="s">
        <v>194</v>
      </c>
    </row>
    <row r="11" spans="1:6" ht="63.75" thickBot="1">
      <c r="A11" s="70" t="s">
        <v>132</v>
      </c>
      <c r="B11" s="71" t="s">
        <v>133</v>
      </c>
      <c r="C11" s="62">
        <v>2019</v>
      </c>
      <c r="D11" s="62">
        <v>2024</v>
      </c>
      <c r="E11" s="63" t="s">
        <v>134</v>
      </c>
      <c r="F11" s="83" t="s">
        <v>195</v>
      </c>
    </row>
    <row r="12" spans="1:6" ht="79.5" thickBot="1">
      <c r="A12" s="64" t="s">
        <v>13</v>
      </c>
      <c r="B12" s="63" t="s">
        <v>135</v>
      </c>
      <c r="C12" s="62">
        <v>2019</v>
      </c>
      <c r="D12" s="62">
        <v>2024</v>
      </c>
      <c r="E12" s="63" t="s">
        <v>136</v>
      </c>
      <c r="F12" s="83" t="s">
        <v>196</v>
      </c>
    </row>
    <row r="13" spans="1:6" ht="32.25" thickBot="1">
      <c r="A13" s="64" t="s">
        <v>14</v>
      </c>
      <c r="B13" s="72" t="s">
        <v>137</v>
      </c>
      <c r="C13" s="73">
        <v>2019</v>
      </c>
      <c r="D13" s="73">
        <v>2024</v>
      </c>
      <c r="E13" s="72" t="s">
        <v>138</v>
      </c>
      <c r="F13" s="84" t="s">
        <v>196</v>
      </c>
    </row>
    <row r="14" spans="1:6" ht="95.25" thickBot="1">
      <c r="A14" s="64" t="s">
        <v>15</v>
      </c>
      <c r="B14" s="74" t="s">
        <v>139</v>
      </c>
      <c r="C14" s="75">
        <v>2019</v>
      </c>
      <c r="D14" s="75">
        <v>2024</v>
      </c>
      <c r="E14" s="74" t="s">
        <v>140</v>
      </c>
      <c r="F14" s="85">
        <v>5</v>
      </c>
    </row>
    <row r="15" spans="1:6" ht="48" thickBot="1">
      <c r="A15" s="76" t="s">
        <v>16</v>
      </c>
      <c r="B15" s="74" t="s">
        <v>141</v>
      </c>
      <c r="C15" s="75">
        <v>2019</v>
      </c>
      <c r="D15" s="75">
        <v>2024</v>
      </c>
      <c r="E15" s="74" t="s">
        <v>142</v>
      </c>
      <c r="F15" s="85" t="s">
        <v>197</v>
      </c>
    </row>
    <row r="16" spans="1:6" ht="48" thickBot="1">
      <c r="A16" s="76" t="s">
        <v>17</v>
      </c>
      <c r="B16" s="74" t="s">
        <v>143</v>
      </c>
      <c r="C16" s="75"/>
      <c r="D16" s="75"/>
      <c r="E16" s="74" t="s">
        <v>144</v>
      </c>
      <c r="F16" s="85">
        <v>8</v>
      </c>
    </row>
    <row r="17" spans="1:6" ht="32.25" thickBot="1">
      <c r="A17" s="68" t="s">
        <v>18</v>
      </c>
      <c r="B17" s="77" t="s">
        <v>145</v>
      </c>
      <c r="C17" s="69">
        <v>2019</v>
      </c>
      <c r="D17" s="69">
        <v>2024</v>
      </c>
      <c r="E17" s="77" t="s">
        <v>146</v>
      </c>
      <c r="F17" s="86" t="s">
        <v>198</v>
      </c>
    </row>
    <row r="18" spans="1:6" ht="47.25">
      <c r="A18" s="68" t="s">
        <v>19</v>
      </c>
      <c r="B18" s="78" t="s">
        <v>147</v>
      </c>
      <c r="C18" s="79">
        <v>2020</v>
      </c>
      <c r="D18" s="79">
        <v>2024</v>
      </c>
      <c r="E18" s="78" t="s">
        <v>142</v>
      </c>
      <c r="F18" s="87">
        <v>6</v>
      </c>
    </row>
    <row r="19" spans="1:6" ht="15.75" customHeight="1">
      <c r="A19" s="129" t="s">
        <v>148</v>
      </c>
      <c r="B19" s="130" t="s">
        <v>149</v>
      </c>
      <c r="C19" s="131">
        <v>2019</v>
      </c>
      <c r="D19" s="131">
        <v>2024</v>
      </c>
      <c r="E19" s="68"/>
      <c r="F19" s="132" t="s">
        <v>199</v>
      </c>
    </row>
    <row r="20" spans="1:6" ht="48" thickBot="1">
      <c r="A20" s="122"/>
      <c r="B20" s="124"/>
      <c r="C20" s="118"/>
      <c r="D20" s="118"/>
      <c r="E20" s="64" t="s">
        <v>150</v>
      </c>
      <c r="F20" s="128"/>
    </row>
    <row r="21" spans="1:6" ht="31.5">
      <c r="A21" s="125" t="s">
        <v>20</v>
      </c>
      <c r="B21" s="135" t="s">
        <v>151</v>
      </c>
      <c r="C21" s="117">
        <v>2019</v>
      </c>
      <c r="D21" s="117">
        <v>2024</v>
      </c>
      <c r="E21" s="68" t="s">
        <v>152</v>
      </c>
      <c r="F21" s="127" t="s">
        <v>199</v>
      </c>
    </row>
    <row r="22" spans="1:6" ht="15.75">
      <c r="A22" s="133"/>
      <c r="B22" s="134"/>
      <c r="C22" s="131"/>
      <c r="D22" s="131"/>
      <c r="E22" s="68" t="s">
        <v>153</v>
      </c>
      <c r="F22" s="132"/>
    </row>
    <row r="23" spans="1:6" ht="15.75">
      <c r="A23" s="133" t="s">
        <v>21</v>
      </c>
      <c r="B23" s="134" t="s">
        <v>154</v>
      </c>
      <c r="C23" s="131">
        <v>2019</v>
      </c>
      <c r="D23" s="131">
        <v>2024</v>
      </c>
      <c r="E23" s="68" t="s">
        <v>155</v>
      </c>
      <c r="F23" s="132" t="s">
        <v>199</v>
      </c>
    </row>
    <row r="24" spans="1:6" ht="15.75">
      <c r="A24" s="133"/>
      <c r="B24" s="134"/>
      <c r="C24" s="131"/>
      <c r="D24" s="131"/>
      <c r="E24" s="68" t="s">
        <v>156</v>
      </c>
      <c r="F24" s="132"/>
    </row>
    <row r="25" spans="1:6" ht="15.75">
      <c r="A25" s="133"/>
      <c r="B25" s="134"/>
      <c r="C25" s="131"/>
      <c r="D25" s="131"/>
      <c r="E25" s="68" t="s">
        <v>157</v>
      </c>
      <c r="F25" s="132"/>
    </row>
    <row r="26" spans="1:6" ht="63">
      <c r="A26" s="66">
        <v>4</v>
      </c>
      <c r="B26" s="67" t="s">
        <v>158</v>
      </c>
      <c r="C26" s="69">
        <v>2019</v>
      </c>
      <c r="D26" s="69">
        <v>2024</v>
      </c>
      <c r="E26" s="68" t="s">
        <v>159</v>
      </c>
      <c r="F26" s="80" t="s">
        <v>160</v>
      </c>
    </row>
    <row r="27" spans="1:6" ht="15.75">
      <c r="A27" s="133" t="s">
        <v>22</v>
      </c>
      <c r="B27" s="134" t="s">
        <v>161</v>
      </c>
      <c r="C27" s="131">
        <v>2019</v>
      </c>
      <c r="D27" s="131">
        <v>2024</v>
      </c>
      <c r="E27" s="77"/>
      <c r="F27" s="131" t="s">
        <v>160</v>
      </c>
    </row>
    <row r="28" spans="1:6" ht="15.75">
      <c r="A28" s="133"/>
      <c r="B28" s="134"/>
      <c r="C28" s="131"/>
      <c r="D28" s="131"/>
      <c r="E28" s="68" t="s">
        <v>162</v>
      </c>
      <c r="F28" s="131"/>
    </row>
    <row r="29" spans="1:6" ht="15.75">
      <c r="A29" s="133" t="s">
        <v>23</v>
      </c>
      <c r="B29" s="134" t="s">
        <v>163</v>
      </c>
      <c r="C29" s="131">
        <v>2019</v>
      </c>
      <c r="D29" s="131">
        <v>2024</v>
      </c>
      <c r="E29" s="77"/>
      <c r="F29" s="131" t="s">
        <v>160</v>
      </c>
    </row>
    <row r="30" spans="1:6" ht="31.5">
      <c r="A30" s="133"/>
      <c r="B30" s="134"/>
      <c r="C30" s="131"/>
      <c r="D30" s="131"/>
      <c r="E30" s="68" t="s">
        <v>164</v>
      </c>
      <c r="F30" s="131"/>
    </row>
    <row r="31" spans="1:6" ht="47.25">
      <c r="A31" s="68" t="s">
        <v>24</v>
      </c>
      <c r="B31" s="77" t="s">
        <v>165</v>
      </c>
      <c r="C31" s="69">
        <v>2019</v>
      </c>
      <c r="D31" s="69">
        <v>2024</v>
      </c>
      <c r="E31" s="77" t="s">
        <v>166</v>
      </c>
      <c r="F31" s="80" t="s">
        <v>160</v>
      </c>
    </row>
    <row r="32" spans="1:6" ht="31.5">
      <c r="A32" s="68" t="s">
        <v>167</v>
      </c>
      <c r="B32" s="77" t="s">
        <v>168</v>
      </c>
      <c r="C32" s="69">
        <v>2020</v>
      </c>
      <c r="D32" s="69">
        <v>2024</v>
      </c>
      <c r="E32" s="77" t="s">
        <v>162</v>
      </c>
      <c r="F32" s="100" t="s">
        <v>266</v>
      </c>
    </row>
    <row r="33" spans="1:6" ht="15.75">
      <c r="A33" s="136"/>
      <c r="B33" s="137"/>
      <c r="C33" s="137"/>
      <c r="D33" s="137"/>
      <c r="E33" s="137"/>
      <c r="F33" s="138"/>
    </row>
    <row r="34" spans="1:6" ht="47.25">
      <c r="A34" s="66" t="s">
        <v>169</v>
      </c>
      <c r="B34" s="67" t="s">
        <v>170</v>
      </c>
      <c r="C34" s="69">
        <v>2019</v>
      </c>
      <c r="D34" s="69">
        <v>2024</v>
      </c>
      <c r="E34" s="68" t="s">
        <v>171</v>
      </c>
      <c r="F34" s="80" t="s">
        <v>172</v>
      </c>
    </row>
    <row r="35" spans="1:6" ht="47.25">
      <c r="A35" s="68" t="s">
        <v>25</v>
      </c>
      <c r="B35" s="77" t="s">
        <v>173</v>
      </c>
      <c r="C35" s="69">
        <v>2019</v>
      </c>
      <c r="D35" s="69">
        <v>2024</v>
      </c>
      <c r="E35" s="77"/>
      <c r="F35" s="80" t="s">
        <v>172</v>
      </c>
    </row>
    <row r="36" spans="1:6" ht="110.25">
      <c r="A36" s="68" t="s">
        <v>26</v>
      </c>
      <c r="B36" s="77" t="s">
        <v>174</v>
      </c>
      <c r="C36" s="69">
        <v>2019</v>
      </c>
      <c r="D36" s="69">
        <v>2024</v>
      </c>
      <c r="E36" s="77"/>
      <c r="F36" s="80" t="s">
        <v>172</v>
      </c>
    </row>
    <row r="37" spans="1:6" ht="63">
      <c r="A37" s="68" t="s">
        <v>27</v>
      </c>
      <c r="B37" s="77" t="s">
        <v>175</v>
      </c>
      <c r="C37" s="69">
        <v>2019</v>
      </c>
      <c r="D37" s="69">
        <v>2024</v>
      </c>
      <c r="E37" s="77"/>
      <c r="F37" s="80" t="s">
        <v>172</v>
      </c>
    </row>
    <row r="38" spans="1:6" ht="15.75">
      <c r="A38" s="139"/>
      <c r="B38" s="140"/>
      <c r="C38" s="140"/>
      <c r="D38" s="140"/>
      <c r="E38" s="140"/>
      <c r="F38" s="141"/>
    </row>
    <row r="39" spans="1:6" ht="78.75">
      <c r="A39" s="66">
        <v>6</v>
      </c>
      <c r="B39" s="67" t="s">
        <v>2</v>
      </c>
      <c r="C39" s="69">
        <v>2019</v>
      </c>
      <c r="D39" s="69">
        <v>2024</v>
      </c>
      <c r="E39" s="68" t="s">
        <v>176</v>
      </c>
      <c r="F39" s="81" t="s">
        <v>177</v>
      </c>
    </row>
    <row r="40" spans="1:6" ht="31.5">
      <c r="A40" s="68" t="s">
        <v>28</v>
      </c>
      <c r="B40" s="77" t="s">
        <v>178</v>
      </c>
      <c r="C40" s="69">
        <v>2019</v>
      </c>
      <c r="D40" s="69">
        <v>2024</v>
      </c>
      <c r="E40" s="77"/>
      <c r="F40" s="80" t="s">
        <v>177</v>
      </c>
    </row>
    <row r="41" spans="1:6" ht="47.25">
      <c r="A41" s="68" t="s">
        <v>29</v>
      </c>
      <c r="B41" s="77" t="s">
        <v>179</v>
      </c>
      <c r="C41" s="69">
        <v>2019</v>
      </c>
      <c r="D41" s="69">
        <v>2024</v>
      </c>
      <c r="E41" s="77"/>
      <c r="F41" s="80" t="s">
        <v>177</v>
      </c>
    </row>
    <row r="42" spans="1:6" ht="47.25">
      <c r="A42" s="68" t="s">
        <v>30</v>
      </c>
      <c r="B42" s="77" t="s">
        <v>180</v>
      </c>
      <c r="C42" s="69">
        <v>2019</v>
      </c>
      <c r="D42" s="69">
        <v>2024</v>
      </c>
      <c r="E42" s="77"/>
      <c r="F42" s="80" t="s">
        <v>177</v>
      </c>
    </row>
    <row r="43" spans="1:6" ht="47.25">
      <c r="A43" s="68" t="s">
        <v>31</v>
      </c>
      <c r="B43" s="77" t="s">
        <v>181</v>
      </c>
      <c r="C43" s="69">
        <v>2019</v>
      </c>
      <c r="D43" s="69">
        <v>2024</v>
      </c>
      <c r="E43" s="77"/>
      <c r="F43" s="80" t="s">
        <v>177</v>
      </c>
    </row>
    <row r="44" spans="1:6" ht="63">
      <c r="A44" s="68" t="s">
        <v>182</v>
      </c>
      <c r="B44" s="77" t="s">
        <v>183</v>
      </c>
      <c r="C44" s="69">
        <v>2019</v>
      </c>
      <c r="D44" s="69">
        <v>2024</v>
      </c>
      <c r="E44" s="77"/>
      <c r="F44" s="80" t="s">
        <v>177</v>
      </c>
    </row>
    <row r="45" spans="1:6" ht="15.75">
      <c r="A45" s="136"/>
      <c r="B45" s="137"/>
      <c r="C45" s="137"/>
      <c r="D45" s="137"/>
      <c r="E45" s="137"/>
      <c r="F45" s="138"/>
    </row>
    <row r="46" spans="1:6" ht="15" customHeight="1">
      <c r="A46" s="129">
        <v>7</v>
      </c>
      <c r="B46" s="130" t="s">
        <v>184</v>
      </c>
      <c r="C46" s="131">
        <v>2019</v>
      </c>
      <c r="D46" s="131">
        <v>2024</v>
      </c>
      <c r="E46" s="133" t="s">
        <v>185</v>
      </c>
      <c r="F46" s="142" t="s">
        <v>186</v>
      </c>
    </row>
    <row r="47" spans="1:6" ht="15" customHeight="1">
      <c r="A47" s="129"/>
      <c r="B47" s="130"/>
      <c r="C47" s="131"/>
      <c r="D47" s="131"/>
      <c r="E47" s="133"/>
      <c r="F47" s="142"/>
    </row>
    <row r="48" spans="1:6" ht="15" customHeight="1">
      <c r="A48" s="133" t="s">
        <v>32</v>
      </c>
      <c r="B48" s="134" t="s">
        <v>187</v>
      </c>
      <c r="C48" s="131">
        <v>2019</v>
      </c>
      <c r="D48" s="131">
        <v>2024</v>
      </c>
      <c r="E48" s="133" t="s">
        <v>188</v>
      </c>
      <c r="F48" s="131" t="s">
        <v>189</v>
      </c>
    </row>
    <row r="49" spans="1:6" ht="15" customHeight="1">
      <c r="A49" s="133"/>
      <c r="B49" s="134"/>
      <c r="C49" s="131"/>
      <c r="D49" s="131"/>
      <c r="E49" s="133"/>
      <c r="F49" s="131"/>
    </row>
    <row r="50" spans="1:6" ht="78.75">
      <c r="A50" s="68" t="s">
        <v>33</v>
      </c>
      <c r="B50" s="77" t="s">
        <v>190</v>
      </c>
      <c r="C50" s="69">
        <v>2019</v>
      </c>
      <c r="D50" s="69">
        <v>2024</v>
      </c>
      <c r="E50" s="77" t="s">
        <v>191</v>
      </c>
      <c r="F50" s="80" t="s">
        <v>192</v>
      </c>
    </row>
    <row r="51" spans="1:6" ht="31.5">
      <c r="A51" s="68" t="s">
        <v>72</v>
      </c>
      <c r="B51" s="77" t="s">
        <v>193</v>
      </c>
      <c r="C51" s="69">
        <v>2019</v>
      </c>
      <c r="D51" s="69">
        <v>2024</v>
      </c>
      <c r="E51" s="77"/>
      <c r="F51" s="80">
        <v>28</v>
      </c>
    </row>
    <row r="52" spans="1:6" ht="16.5" thickBot="1">
      <c r="A52" s="64"/>
      <c r="B52" s="63"/>
      <c r="C52" s="63"/>
      <c r="D52" s="63"/>
      <c r="E52" s="63"/>
      <c r="F52" s="82"/>
    </row>
  </sheetData>
  <sheetProtection/>
  <mergeCells count="50">
    <mergeCell ref="F48:F49"/>
    <mergeCell ref="A48:A49"/>
    <mergeCell ref="B48:B49"/>
    <mergeCell ref="C48:C49"/>
    <mergeCell ref="D48:D49"/>
    <mergeCell ref="E48:E49"/>
    <mergeCell ref="A38:F38"/>
    <mergeCell ref="A45:F45"/>
    <mergeCell ref="A46:A47"/>
    <mergeCell ref="B46:B47"/>
    <mergeCell ref="C46:C47"/>
    <mergeCell ref="D46:D47"/>
    <mergeCell ref="E46:E47"/>
    <mergeCell ref="F46:F47"/>
    <mergeCell ref="A27:A28"/>
    <mergeCell ref="B27:B28"/>
    <mergeCell ref="C27:C28"/>
    <mergeCell ref="D27:D28"/>
    <mergeCell ref="F27:F28"/>
    <mergeCell ref="A33:F33"/>
    <mergeCell ref="A21:A22"/>
    <mergeCell ref="B21:B22"/>
    <mergeCell ref="C21:C22"/>
    <mergeCell ref="D21:D22"/>
    <mergeCell ref="F21:F22"/>
    <mergeCell ref="A29:A30"/>
    <mergeCell ref="B29:B30"/>
    <mergeCell ref="C29:C30"/>
    <mergeCell ref="D29:D30"/>
    <mergeCell ref="F29:F30"/>
    <mergeCell ref="A19:A20"/>
    <mergeCell ref="B19:B20"/>
    <mergeCell ref="C19:C20"/>
    <mergeCell ref="D19:D20"/>
    <mergeCell ref="F19:F20"/>
    <mergeCell ref="A23:A25"/>
    <mergeCell ref="B23:B25"/>
    <mergeCell ref="C23:C25"/>
    <mergeCell ref="D23:D25"/>
    <mergeCell ref="F23:F25"/>
    <mergeCell ref="B1:B2"/>
    <mergeCell ref="C1:D1"/>
    <mergeCell ref="E1:E2"/>
    <mergeCell ref="F1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2022-02-17T12:29:20Z</dcterms:modified>
  <cp:category/>
  <cp:version/>
  <cp:contentType/>
  <cp:contentStatus/>
</cp:coreProperties>
</file>