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/>
  </bookViews>
  <sheets>
    <sheet name="Форма целиком" sheetId="1" r:id="rId1"/>
  </sheets>
  <definedNames>
    <definedName name="_ftn1" localSheetId="0">'Форма целиком'!$A$341</definedName>
    <definedName name="_ftn2" localSheetId="0">'Форма целиком'!$A$342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24519"/>
</workbook>
</file>

<file path=xl/calcChain.xml><?xml version="1.0" encoding="utf-8"?>
<calcChain xmlns="http://schemas.openxmlformats.org/spreadsheetml/2006/main">
  <c r="E35" i="1"/>
  <c r="F164"/>
  <c r="K326"/>
  <c r="J326"/>
  <c r="I326"/>
  <c r="H326"/>
  <c r="G326"/>
  <c r="F326"/>
  <c r="E326"/>
  <c r="D326"/>
  <c r="K321"/>
  <c r="J321"/>
  <c r="I321"/>
  <c r="H321"/>
  <c r="G321"/>
  <c r="F321"/>
  <c r="E321"/>
  <c r="D321"/>
  <c r="J302"/>
  <c r="K302" s="1"/>
  <c r="H302"/>
  <c r="I302" s="1"/>
  <c r="G302"/>
  <c r="G292" s="1"/>
  <c r="G303" s="1"/>
  <c r="F302"/>
  <c r="F292" s="1"/>
  <c r="F303" s="1"/>
  <c r="I301"/>
  <c r="J301" s="1"/>
  <c r="K301" s="1"/>
  <c r="I300"/>
  <c r="J300" s="1"/>
  <c r="K300" s="1"/>
  <c r="I299"/>
  <c r="J299" s="1"/>
  <c r="K299" s="1"/>
  <c r="J298"/>
  <c r="K298" s="1"/>
  <c r="I298"/>
  <c r="I297"/>
  <c r="J297" s="1"/>
  <c r="K297" s="1"/>
  <c r="I296"/>
  <c r="J296" s="1"/>
  <c r="K296" s="1"/>
  <c r="J295"/>
  <c r="K295" s="1"/>
  <c r="I295"/>
  <c r="I293"/>
  <c r="I292" s="1"/>
  <c r="I303" s="1"/>
  <c r="H292"/>
  <c r="H303" s="1"/>
  <c r="E292"/>
  <c r="E303" s="1"/>
  <c r="D292"/>
  <c r="D303" s="1"/>
  <c r="K290"/>
  <c r="J290"/>
  <c r="I290"/>
  <c r="H290"/>
  <c r="G290"/>
  <c r="F290"/>
  <c r="K287"/>
  <c r="K272" s="1"/>
  <c r="J287"/>
  <c r="J272" s="1"/>
  <c r="I287"/>
  <c r="H287"/>
  <c r="G287"/>
  <c r="G272" s="1"/>
  <c r="F287"/>
  <c r="F272" s="1"/>
  <c r="I272"/>
  <c r="H272"/>
  <c r="E272"/>
  <c r="D272"/>
  <c r="K267"/>
  <c r="J267"/>
  <c r="I267"/>
  <c r="H267"/>
  <c r="G267"/>
  <c r="F267"/>
  <c r="E267"/>
  <c r="D267"/>
  <c r="E264"/>
  <c r="F264" s="1"/>
  <c r="G264" s="1"/>
  <c r="H264" s="1"/>
  <c r="I264" s="1"/>
  <c r="D259"/>
  <c r="E254"/>
  <c r="F254" s="1"/>
  <c r="G254" s="1"/>
  <c r="E251"/>
  <c r="F251" s="1"/>
  <c r="G251" s="1"/>
  <c r="H251" s="1"/>
  <c r="I251" s="1"/>
  <c r="J251" s="1"/>
  <c r="K251" s="1"/>
  <c r="E245"/>
  <c r="F245" s="1"/>
  <c r="G245" s="1"/>
  <c r="H245" s="1"/>
  <c r="I245" s="1"/>
  <c r="J245" s="1"/>
  <c r="K245" s="1"/>
  <c r="E243"/>
  <c r="F243" s="1"/>
  <c r="G243" s="1"/>
  <c r="H243" s="1"/>
  <c r="I243" s="1"/>
  <c r="J243" s="1"/>
  <c r="K243" s="1"/>
  <c r="E242"/>
  <c r="E241" s="1"/>
  <c r="D241"/>
  <c r="K239"/>
  <c r="J239"/>
  <c r="I239"/>
  <c r="H239"/>
  <c r="G239"/>
  <c r="F239"/>
  <c r="E239"/>
  <c r="D239"/>
  <c r="D236"/>
  <c r="D238" s="1"/>
  <c r="E231"/>
  <c r="F231" s="1"/>
  <c r="G231" s="1"/>
  <c r="H231" s="1"/>
  <c r="I231" s="1"/>
  <c r="J231" s="1"/>
  <c r="K231" s="1"/>
  <c r="E229"/>
  <c r="E225"/>
  <c r="F225" s="1"/>
  <c r="G225" s="1"/>
  <c r="E218"/>
  <c r="F218" s="1"/>
  <c r="G218" s="1"/>
  <c r="H218" s="1"/>
  <c r="I218" s="1"/>
  <c r="J218" s="1"/>
  <c r="K218" s="1"/>
  <c r="E215"/>
  <c r="F215" s="1"/>
  <c r="G215" s="1"/>
  <c r="H215" s="1"/>
  <c r="I215" s="1"/>
  <c r="J215" s="1"/>
  <c r="K215" s="1"/>
  <c r="H212"/>
  <c r="I212" s="1"/>
  <c r="J212" s="1"/>
  <c r="K212" s="1"/>
  <c r="E212"/>
  <c r="F212" s="1"/>
  <c r="G212" s="1"/>
  <c r="H203"/>
  <c r="G203"/>
  <c r="F203"/>
  <c r="E203"/>
  <c r="D203"/>
  <c r="E170"/>
  <c r="F170" s="1"/>
  <c r="E164"/>
  <c r="I164" s="1"/>
  <c r="E157"/>
  <c r="F157" s="1"/>
  <c r="G157" s="1"/>
  <c r="H157" s="1"/>
  <c r="I157" s="1"/>
  <c r="J157" s="1"/>
  <c r="K157" s="1"/>
  <c r="E151"/>
  <c r="F151" s="1"/>
  <c r="H149"/>
  <c r="I149" s="1"/>
  <c r="J149" s="1"/>
  <c r="K149" s="1"/>
  <c r="E149"/>
  <c r="F149" s="1"/>
  <c r="G149" s="1"/>
  <c r="E147"/>
  <c r="F147" s="1"/>
  <c r="G147" s="1"/>
  <c r="H147" s="1"/>
  <c r="D144"/>
  <c r="E142"/>
  <c r="F142" s="1"/>
  <c r="G142" s="1"/>
  <c r="H142" s="1"/>
  <c r="I142" s="1"/>
  <c r="J142" s="1"/>
  <c r="K142" s="1"/>
  <c r="E140"/>
  <c r="F140" s="1"/>
  <c r="G140" s="1"/>
  <c r="H140" s="1"/>
  <c r="I140" s="1"/>
  <c r="J140" s="1"/>
  <c r="K140" s="1"/>
  <c r="E138"/>
  <c r="D135"/>
  <c r="E136" s="1"/>
  <c r="E125"/>
  <c r="F125" s="1"/>
  <c r="G125" s="1"/>
  <c r="H125" s="1"/>
  <c r="I125" s="1"/>
  <c r="J125" s="1"/>
  <c r="K125" s="1"/>
  <c r="G122"/>
  <c r="H122" s="1"/>
  <c r="I122" s="1"/>
  <c r="J122" s="1"/>
  <c r="K122" s="1"/>
  <c r="E122"/>
  <c r="F122" s="1"/>
  <c r="E119"/>
  <c r="F119" s="1"/>
  <c r="G119" s="1"/>
  <c r="H119" s="1"/>
  <c r="I119" s="1"/>
  <c r="J119" s="1"/>
  <c r="K119" s="1"/>
  <c r="E116"/>
  <c r="F116" s="1"/>
  <c r="G116" s="1"/>
  <c r="H116" s="1"/>
  <c r="I116" s="1"/>
  <c r="J116" s="1"/>
  <c r="K116" s="1"/>
  <c r="H113"/>
  <c r="I113" s="1"/>
  <c r="J113" s="1"/>
  <c r="K113" s="1"/>
  <c r="E113"/>
  <c r="F113" s="1"/>
  <c r="G113" s="1"/>
  <c r="E110"/>
  <c r="F110" s="1"/>
  <c r="G110" s="1"/>
  <c r="H110" s="1"/>
  <c r="I110" s="1"/>
  <c r="J110" s="1"/>
  <c r="K110" s="1"/>
  <c r="E107"/>
  <c r="F107" s="1"/>
  <c r="G107" s="1"/>
  <c r="H107" s="1"/>
  <c r="I107" s="1"/>
  <c r="J107" s="1"/>
  <c r="K107" s="1"/>
  <c r="E104"/>
  <c r="F104" s="1"/>
  <c r="G104" s="1"/>
  <c r="H104" s="1"/>
  <c r="I104" s="1"/>
  <c r="J104" s="1"/>
  <c r="K104" s="1"/>
  <c r="E101"/>
  <c r="F101" s="1"/>
  <c r="G101" s="1"/>
  <c r="H101" s="1"/>
  <c r="I101" s="1"/>
  <c r="J101" s="1"/>
  <c r="K101" s="1"/>
  <c r="G98"/>
  <c r="H98" s="1"/>
  <c r="I98" s="1"/>
  <c r="J98" s="1"/>
  <c r="K98" s="1"/>
  <c r="E98"/>
  <c r="F98" s="1"/>
  <c r="E95"/>
  <c r="F95" s="1"/>
  <c r="G95" s="1"/>
  <c r="H95" s="1"/>
  <c r="I95" s="1"/>
  <c r="J95" s="1"/>
  <c r="K95" s="1"/>
  <c r="E92"/>
  <c r="F92" s="1"/>
  <c r="G92" s="1"/>
  <c r="H92" s="1"/>
  <c r="I92" s="1"/>
  <c r="J92" s="1"/>
  <c r="K92" s="1"/>
  <c r="H89"/>
  <c r="I89" s="1"/>
  <c r="J89" s="1"/>
  <c r="K89" s="1"/>
  <c r="E89"/>
  <c r="F89" s="1"/>
  <c r="G89" s="1"/>
  <c r="E86"/>
  <c r="F86" s="1"/>
  <c r="G86" s="1"/>
  <c r="H86" s="1"/>
  <c r="I86" s="1"/>
  <c r="J86" s="1"/>
  <c r="K86" s="1"/>
  <c r="E83"/>
  <c r="F83" s="1"/>
  <c r="G83" s="1"/>
  <c r="H83" s="1"/>
  <c r="I83" s="1"/>
  <c r="J83" s="1"/>
  <c r="K83" s="1"/>
  <c r="E80"/>
  <c r="F80" s="1"/>
  <c r="G80" s="1"/>
  <c r="H80" s="1"/>
  <c r="I80" s="1"/>
  <c r="J80" s="1"/>
  <c r="K80" s="1"/>
  <c r="E77"/>
  <c r="F77" s="1"/>
  <c r="G77" s="1"/>
  <c r="H77" s="1"/>
  <c r="I77" s="1"/>
  <c r="J77" s="1"/>
  <c r="K77" s="1"/>
  <c r="G74"/>
  <c r="H74" s="1"/>
  <c r="I74" s="1"/>
  <c r="J74" s="1"/>
  <c r="K74" s="1"/>
  <c r="E74"/>
  <c r="F74" s="1"/>
  <c r="E71"/>
  <c r="F71" s="1"/>
  <c r="G71" s="1"/>
  <c r="H71" s="1"/>
  <c r="I71" s="1"/>
  <c r="J71" s="1"/>
  <c r="K71" s="1"/>
  <c r="E68"/>
  <c r="F68" s="1"/>
  <c r="G68" s="1"/>
  <c r="H68" s="1"/>
  <c r="I68" s="1"/>
  <c r="J68" s="1"/>
  <c r="K68" s="1"/>
  <c r="H65"/>
  <c r="I65" s="1"/>
  <c r="J65" s="1"/>
  <c r="K65" s="1"/>
  <c r="E65"/>
  <c r="F65" s="1"/>
  <c r="G65" s="1"/>
  <c r="E62"/>
  <c r="F62" s="1"/>
  <c r="G62" s="1"/>
  <c r="H62" s="1"/>
  <c r="I62" s="1"/>
  <c r="J62" s="1"/>
  <c r="K62" s="1"/>
  <c r="E59"/>
  <c r="F59" s="1"/>
  <c r="G59" s="1"/>
  <c r="H59" s="1"/>
  <c r="I59" s="1"/>
  <c r="J59" s="1"/>
  <c r="K59" s="1"/>
  <c r="E56"/>
  <c r="F56" s="1"/>
  <c r="G56" s="1"/>
  <c r="H56" s="1"/>
  <c r="I56" s="1"/>
  <c r="J56" s="1"/>
  <c r="K56" s="1"/>
  <c r="E53"/>
  <c r="F53" s="1"/>
  <c r="G53" s="1"/>
  <c r="H53" s="1"/>
  <c r="I53" s="1"/>
  <c r="J53" s="1"/>
  <c r="K53" s="1"/>
  <c r="G50"/>
  <c r="E50"/>
  <c r="F50" s="1"/>
  <c r="D46"/>
  <c r="E43"/>
  <c r="F43" s="1"/>
  <c r="G43" s="1"/>
  <c r="G35"/>
  <c r="I34"/>
  <c r="I35" s="1"/>
  <c r="H34"/>
  <c r="H35" s="1"/>
  <c r="F33"/>
  <c r="F35" s="1"/>
  <c r="K32"/>
  <c r="J32"/>
  <c r="I32"/>
  <c r="H32"/>
  <c r="G32"/>
  <c r="F32"/>
  <c r="E32"/>
  <c r="D12"/>
  <c r="K11"/>
  <c r="J11"/>
  <c r="I11"/>
  <c r="H11"/>
  <c r="G11"/>
  <c r="F11"/>
  <c r="E11"/>
  <c r="E8"/>
  <c r="E236" l="1"/>
  <c r="E238" s="1"/>
  <c r="E246" s="1"/>
  <c r="J164"/>
  <c r="D246"/>
  <c r="F242"/>
  <c r="J293"/>
  <c r="J292" s="1"/>
  <c r="J303" s="1"/>
  <c r="D132"/>
  <c r="E133" s="1"/>
  <c r="K164"/>
  <c r="G164"/>
  <c r="E46"/>
  <c r="F47" s="1"/>
  <c r="H164"/>
  <c r="F236"/>
  <c r="F237" s="1"/>
  <c r="F238" s="1"/>
  <c r="I147"/>
  <c r="G151"/>
  <c r="H151" s="1"/>
  <c r="I151" s="1"/>
  <c r="J151" s="1"/>
  <c r="K151" s="1"/>
  <c r="F144"/>
  <c r="G236"/>
  <c r="G238" s="1"/>
  <c r="H225"/>
  <c r="G40"/>
  <c r="G46"/>
  <c r="K293"/>
  <c r="K292" s="1"/>
  <c r="K303" s="1"/>
  <c r="G242"/>
  <c r="F241"/>
  <c r="E9"/>
  <c r="F138"/>
  <c r="E135"/>
  <c r="F136" s="1"/>
  <c r="G144"/>
  <c r="E259"/>
  <c r="D14"/>
  <c r="F40"/>
  <c r="F8"/>
  <c r="E14" s="1"/>
  <c r="E12"/>
  <c r="E13" s="1"/>
  <c r="J34"/>
  <c r="H43"/>
  <c r="H50"/>
  <c r="G47"/>
  <c r="F46"/>
  <c r="E47"/>
  <c r="E144"/>
  <c r="F41" l="1"/>
  <c r="E40"/>
  <c r="F42" s="1"/>
  <c r="F246"/>
  <c r="E48"/>
  <c r="F48"/>
  <c r="E19"/>
  <c r="E21"/>
  <c r="E18"/>
  <c r="J147"/>
  <c r="I144"/>
  <c r="G48"/>
  <c r="I43"/>
  <c r="I50"/>
  <c r="H46"/>
  <c r="H40" s="1"/>
  <c r="J35"/>
  <c r="K34"/>
  <c r="K35" s="1"/>
  <c r="D21"/>
  <c r="D19"/>
  <c r="D18"/>
  <c r="E132"/>
  <c r="E134" s="1"/>
  <c r="H242"/>
  <c r="G241"/>
  <c r="G246" s="1"/>
  <c r="I225"/>
  <c r="H236"/>
  <c r="E41"/>
  <c r="E42" s="1"/>
  <c r="H144"/>
  <c r="F259"/>
  <c r="F12"/>
  <c r="F13" s="1"/>
  <c r="G8"/>
  <c r="F14" s="1"/>
  <c r="F9"/>
  <c r="G138"/>
  <c r="F135"/>
  <c r="G41"/>
  <c r="G42" s="1"/>
  <c r="H47"/>
  <c r="H41" s="1"/>
  <c r="F133" l="1"/>
  <c r="E20"/>
  <c r="F21"/>
  <c r="F19"/>
  <c r="F18"/>
  <c r="J225"/>
  <c r="I236"/>
  <c r="I242"/>
  <c r="H241"/>
  <c r="H42"/>
  <c r="H48"/>
  <c r="F132"/>
  <c r="H138"/>
  <c r="G135"/>
  <c r="G136"/>
  <c r="G133" s="1"/>
  <c r="D20"/>
  <c r="G259"/>
  <c r="G12"/>
  <c r="G13" s="1"/>
  <c r="H8"/>
  <c r="G9"/>
  <c r="J50"/>
  <c r="I46"/>
  <c r="J144"/>
  <c r="K147"/>
  <c r="K144" s="1"/>
  <c r="H237"/>
  <c r="H238" s="1"/>
  <c r="J43"/>
  <c r="I47"/>
  <c r="I41" s="1"/>
  <c r="F134" l="1"/>
  <c r="I48"/>
  <c r="J47"/>
  <c r="F20"/>
  <c r="H246"/>
  <c r="H259"/>
  <c r="H9"/>
  <c r="H12"/>
  <c r="H13" s="1"/>
  <c r="I8"/>
  <c r="I237"/>
  <c r="I238" s="1"/>
  <c r="J46"/>
  <c r="J48" s="1"/>
  <c r="K50"/>
  <c r="K46" s="1"/>
  <c r="G132"/>
  <c r="G134" s="1"/>
  <c r="K43"/>
  <c r="H135"/>
  <c r="I138"/>
  <c r="I40"/>
  <c r="J242"/>
  <c r="I241"/>
  <c r="K225"/>
  <c r="K236" s="1"/>
  <c r="J236"/>
  <c r="G14"/>
  <c r="H136"/>
  <c r="H133" s="1"/>
  <c r="K40" l="1"/>
  <c r="J237"/>
  <c r="J238" s="1"/>
  <c r="I42"/>
  <c r="J41"/>
  <c r="I12"/>
  <c r="I13" s="1"/>
  <c r="J8"/>
  <c r="I14" s="1"/>
  <c r="I9"/>
  <c r="I259"/>
  <c r="J40"/>
  <c r="I246"/>
  <c r="H14"/>
  <c r="H132"/>
  <c r="H134" s="1"/>
  <c r="G21"/>
  <c r="G19"/>
  <c r="G18"/>
  <c r="K242"/>
  <c r="K241" s="1"/>
  <c r="J241"/>
  <c r="I136"/>
  <c r="K47"/>
  <c r="K48" s="1"/>
  <c r="K237"/>
  <c r="K238" s="1"/>
  <c r="J138"/>
  <c r="I135"/>
  <c r="K246" l="1"/>
  <c r="I133"/>
  <c r="J246"/>
  <c r="J42"/>
  <c r="I21"/>
  <c r="I18"/>
  <c r="I19"/>
  <c r="H21"/>
  <c r="H19"/>
  <c r="H18"/>
  <c r="K41"/>
  <c r="K42" s="1"/>
  <c r="I132"/>
  <c r="J259"/>
  <c r="J12"/>
  <c r="J13" s="1"/>
  <c r="K8"/>
  <c r="J14" s="1"/>
  <c r="J9"/>
  <c r="K138"/>
  <c r="K135" s="1"/>
  <c r="K132" s="1"/>
  <c r="K136"/>
  <c r="J135"/>
  <c r="J136"/>
  <c r="J133" s="1"/>
  <c r="G20"/>
  <c r="I134" l="1"/>
  <c r="H20"/>
  <c r="I20"/>
  <c r="K259"/>
  <c r="K9"/>
  <c r="K14"/>
  <c r="K12"/>
  <c r="K13" s="1"/>
  <c r="J21"/>
  <c r="J19"/>
  <c r="J18"/>
  <c r="J132"/>
  <c r="J134" s="1"/>
  <c r="J20" l="1"/>
  <c r="K133"/>
  <c r="K134" s="1"/>
  <c r="K21"/>
  <c r="K18"/>
  <c r="K20" s="1"/>
  <c r="K19"/>
</calcChain>
</file>

<file path=xl/sharedStrings.xml><?xml version="1.0" encoding="utf-8"?>
<sst xmlns="http://schemas.openxmlformats.org/spreadsheetml/2006/main" count="842" uniqueCount="413">
  <si>
    <t>Муниципальное образование Сланцевский муниципальный район Ленинградской области</t>
  </si>
  <si>
    <t>Основные показатели прогноза социально-экономического развития</t>
  </si>
  <si>
    <t>муниципального образования Ленинградской области на период  2019 -  2024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</si>
  <si>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</si>
  <si>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</si>
  <si>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</si>
  <si>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</si>
  <si>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</si>
  <si>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</si>
  <si>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</si>
  <si>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</si>
  <si>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</si>
  <si>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</si>
  <si>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>Изменение к предыдущему году</t>
  </si>
  <si>
    <t>%</t>
  </si>
  <si>
    <t>1.1</t>
  </si>
  <si>
    <t>Городского</t>
  </si>
  <si>
    <t>1.2</t>
  </si>
  <si>
    <t>Сельского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</si>
  <si>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</si>
  <si>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</si>
  <si>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</si>
  <si>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</si>
  <si>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</si>
  <si>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</si>
  <si>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</si>
  <si>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</si>
  <si>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</si>
  <si>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</si>
  <si>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</si>
  <si>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</si>
  <si>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</si>
  <si>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</si>
  <si>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</si>
  <si>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</si>
  <si>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</si>
  <si>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</si>
  <si>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</si>
  <si>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</si>
  <si>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</si>
  <si>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</si>
  <si>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</si>
  <si>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</si>
  <si>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</si>
  <si>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</si>
  <si>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</si>
  <si>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</si>
  <si>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</si>
  <si>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>Среднемесячная заработная плата работников крупных и средних предприятий и некоммерческих организаций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</si>
  <si>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</si>
  <si>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</si>
  <si>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</si>
  <si>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</si>
  <si>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</si>
  <si>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</si>
  <si>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</si>
  <si>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</si>
  <si>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</si>
  <si>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</si>
  <si>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</si>
  <si>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</si>
  <si>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</si>
  <si>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</si>
  <si>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</si>
  <si>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>Индекс производства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</si>
  <si>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</si>
  <si>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</si>
  <si>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</si>
  <si>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</si>
  <si>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</si>
  <si>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</si>
  <si>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</si>
  <si>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</si>
  <si>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</si>
  <si>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</si>
  <si>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</si>
  <si>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</si>
  <si>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</si>
  <si>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</si>
  <si>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</si>
  <si>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</si>
  <si>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</si>
  <si>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</si>
  <si>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</si>
  <si>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</si>
  <si>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</si>
  <si>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</si>
  <si>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</si>
  <si>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</si>
  <si>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</si>
  <si>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</si>
  <si>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</si>
  <si>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</si>
  <si>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</si>
  <si>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</si>
  <si>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</si>
  <si>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</si>
  <si>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</si>
  <si>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</si>
  <si>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</si>
  <si>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</si>
  <si>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</si>
  <si>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</si>
  <si>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</si>
  <si>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</si>
  <si>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</si>
  <si>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</si>
  <si>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</si>
  <si>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</si>
  <si>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</si>
  <si>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</si>
  <si>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</si>
  <si>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</si>
  <si>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</si>
  <si>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</si>
  <si>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</si>
  <si>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</si>
  <si>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</si>
  <si>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>Продукция сельского хозяйства (в фактически действовавших ценах)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</si>
  <si>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</si>
  <si>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</si>
  <si>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</si>
  <si>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1.1.2</t>
  </si>
  <si>
    <t>В хозяйствах населения</t>
  </si>
  <si>
    <t>1.1.3</t>
  </si>
  <si>
    <t>В крестьянских (фермерских) хозяйствах и у индивидуальных предпринимателей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</si>
  <si>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</si>
  <si>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</si>
  <si>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</si>
  <si>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</si>
  <si>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</si>
  <si>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</si>
  <si>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</si>
  <si>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</si>
  <si>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</si>
  <si>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>тонн</t>
  </si>
  <si>
    <t>Сахарная свекла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</si>
  <si>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</si>
  <si>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</si>
  <si>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</si>
  <si>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</si>
  <si>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</si>
  <si>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</si>
  <si>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</si>
  <si>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</si>
  <si>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</si>
  <si>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</si>
  <si>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</si>
  <si>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</si>
  <si>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</si>
  <si>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</si>
  <si>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</si>
  <si>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</si>
  <si>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</si>
  <si>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</si>
  <si>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</si>
  <si>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</si>
  <si>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</si>
  <si>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</si>
  <si>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</si>
  <si>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</si>
  <si>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</si>
  <si>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</si>
  <si>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</si>
  <si>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</si>
  <si>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</si>
  <si>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</si>
  <si>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</si>
  <si>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</si>
  <si>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</si>
  <si>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>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</si>
  <si>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</si>
  <si>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</si>
  <si>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</si>
  <si>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</si>
  <si>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</si>
  <si>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</si>
  <si>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</si>
  <si>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</si>
  <si>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</si>
  <si>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</si>
  <si>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</si>
  <si>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</si>
  <si>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</si>
  <si>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</si>
  <si>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</si>
  <si>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</si>
  <si>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</si>
  <si>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</si>
  <si>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</si>
  <si>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>Обувь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</si>
  <si>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</si>
  <si>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</si>
  <si>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</si>
  <si>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</si>
  <si>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</si>
  <si>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</si>
  <si>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</si>
  <si>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</si>
  <si>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</si>
  <si>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</si>
  <si>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</si>
  <si>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</si>
  <si>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</si>
  <si>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</si>
  <si>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</si>
  <si>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>Удобрения минеральные или химические 
 (в пересчете на 100% питательных веществ)</t>
  </si>
  <si>
    <t>37</t>
  </si>
  <si>
    <t>Полимеры этилена в первичных формах</t>
  </si>
  <si>
    <t>38</t>
  </si>
  <si>
    <t>Портландцемент, цемент глиноземистый, цемент шлаковый  и аналогичные гидравлические цементы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</si>
  <si>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</si>
  <si>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</si>
  <si>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</si>
  <si>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</si>
  <si>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</si>
  <si>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</si>
  <si>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</si>
  <si>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</si>
  <si>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</si>
  <si>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</si>
  <si>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43</t>
  </si>
  <si>
    <t>Холодильники и морозильники бытовые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</si>
  <si>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</si>
  <si>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</si>
  <si>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</si>
  <si>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</si>
  <si>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</si>
  <si>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</si>
  <si>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</si>
  <si>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</si>
  <si>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</si>
  <si>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</si>
  <si>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</si>
  <si>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</si>
  <si>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</si>
  <si>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</si>
  <si>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</si>
  <si>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</si>
  <si>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</si>
  <si>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</si>
  <si>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</si>
  <si>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</si>
  <si>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</si>
  <si>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</si>
  <si>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>Оборот розничной торговли к предыдущему году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</si>
  <si>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</si>
  <si>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</si>
  <si>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</si>
  <si>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</si>
  <si>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</si>
  <si>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</si>
  <si>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</si>
  <si>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>Инвестиции в основной капитал, осуществляемые организациями, находящимися на территории муниципального образования</t>
  </si>
  <si>
    <t>Индекс физического объема инвестиций в основной капитал</t>
  </si>
  <si>
    <t>2.</t>
  </si>
  <si>
    <t>Распределение инвестиций в основной капитал по видам экономической деятельности, всего: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</si>
  <si>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</si>
  <si>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</si>
  <si>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</si>
  <si>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</si>
  <si>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</si>
  <si>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</si>
  <si>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</si>
  <si>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</si>
  <si>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</si>
  <si>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</si>
  <si>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</si>
  <si>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</si>
  <si>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</si>
  <si>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>Инвестиции в основной капитал по источникам финансирования, всего: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</si>
  <si>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</si>
  <si>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</si>
  <si>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</si>
  <si>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</si>
  <si>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</si>
  <si>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</si>
  <si>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</si>
  <si>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</si>
  <si>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</si>
  <si>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</si>
  <si>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</si>
  <si>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</si>
  <si>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</si>
  <si>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</si>
  <si>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</si>
  <si>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</si>
  <si>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</si>
  <si>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</si>
  <si>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</si>
  <si>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</si>
  <si>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</si>
  <si>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>Кв. метров общей площади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</si>
  <si>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</si>
  <si>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</si>
  <si>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</si>
  <si>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Введено в действие индивидуальных жилых домов на территории  муниципального образования</t>
  </si>
  <si>
    <t>Общая площадь жилых помещений, приходящаяся в среднем на одного жителя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</si>
  <si>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</si>
  <si>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</si>
  <si>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</si>
  <si>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</si>
  <si>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</si>
  <si>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t>Протяженность автодорог общего пользования местного значения с твердым покрытием,  (на конец года)</t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</si>
  <si>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</si>
  <si>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</si>
  <si>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</si>
  <si>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>Бюджет муниципального образования</t>
  </si>
  <si>
    <t>Доходы бюджета муниципального образования, всего</t>
  </si>
  <si>
    <t>Собственные (налоговые и неналоговые)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</si>
  <si>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</si>
  <si>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</si>
  <si>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</si>
  <si>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</si>
  <si>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</si>
  <si>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</si>
  <si>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</si>
  <si>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</si>
  <si>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</si>
  <si>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</si>
  <si>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</si>
  <si>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</si>
  <si>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</si>
  <si>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</si>
  <si>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</si>
  <si>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</si>
  <si>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</si>
  <si>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</si>
  <si>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</si>
  <si>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</si>
  <si>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</si>
  <si>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</si>
  <si>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</si>
  <si>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</si>
  <si>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</si>
  <si>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</si>
  <si>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</si>
  <si>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</si>
  <si>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</si>
  <si>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</si>
  <si>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</si>
  <si>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</si>
  <si>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</si>
  <si>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</si>
  <si>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</si>
  <si>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</si>
  <si>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</si>
  <si>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</si>
  <si>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</si>
  <si>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</si>
  <si>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>Расходы на Социальную политику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</si>
  <si>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</si>
  <si>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</si>
  <si>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</si>
  <si>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</si>
  <si>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</si>
  <si>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</si>
  <si>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22 414,3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</si>
  <si>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</si>
  <si>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</si>
  <si>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</si>
  <si>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</si>
  <si>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</si>
  <si>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</si>
  <si>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</si>
  <si>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0/550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</si>
  <si>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</si>
  <si>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</si>
  <si>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</si>
  <si>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</si>
  <si>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</si>
  <si>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</si>
  <si>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</si>
  <si>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</si>
  <si>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</si>
  <si>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</si>
  <si>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</si>
  <si>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</si>
  <si>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</si>
  <si>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</si>
  <si>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</si>
  <si>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</si>
  <si>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</si>
  <si>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</si>
  <si>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</si>
  <si>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>Уровень обеспеченности (на конец года):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</si>
  <si>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</si>
  <si>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</si>
  <si>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>амбулаторно-поликлиническими учреждениями</t>
  </si>
  <si>
    <t>Посещений в смену на 10 тыс. населения</t>
  </si>
  <si>
    <t>5.3</t>
  </si>
  <si>
    <t>в том числе дневными стационарами</t>
  </si>
  <si>
    <t>5.4</t>
  </si>
  <si>
    <t>врачами</t>
  </si>
  <si>
    <t>Чел. на 10 тыс. населения</t>
  </si>
  <si>
    <t>5.5</t>
  </si>
  <si>
    <t>средним медицинским персоналом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</si>
  <si>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</si>
  <si>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</si>
  <si>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</si>
  <si>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</si>
  <si>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</si>
  <si>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</si>
  <si>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</si>
  <si>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>учреждениями культурно-досугового типа</t>
  </si>
  <si>
    <t>5.9</t>
  </si>
  <si>
    <t>дошкольными образовательными учреждениями</t>
  </si>
  <si>
    <t>Мест на 1000 детей в возрасте 1–6 лет</t>
  </si>
  <si>
    <t>Количество обучающихся в первую смену в дневных учреждениях общего образования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</si>
  <si>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</si>
  <si>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</si>
  <si>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</si>
  <si>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Объем услуг организаций транспорта (грузооборот)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</si>
</sst>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u/>
      <sz val="12"/>
      <color rgb="FF0000FF"/>
      <name val="Times New Roman"/>
      <family val="1"/>
      <charset val="1"/>
    </font>
    <font>
      <u/>
      <sz val="11"/>
      <color rgb="FF0000FF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13" fillId="0" borderId="0"/>
  </cellStyleXfs>
  <cellXfs count="82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3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" fontId="1" fillId="4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>
      <alignment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 applyProtection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4" borderId="1" xfId="2" applyFont="1" applyFill="1" applyBorder="1" applyAlignment="1" applyProtection="1">
      <alignment horizontal="left" vertical="center" wrapText="1" shrinkToFit="1"/>
    </xf>
    <xf numFmtId="0" fontId="1" fillId="4" borderId="1" xfId="2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1" fillId="4" borderId="0" xfId="0" applyFont="1" applyFill="1" applyBorder="1" applyAlignment="1">
      <alignment horizontal="center" wrapText="1"/>
    </xf>
    <xf numFmtId="0" fontId="1" fillId="4" borderId="1" xfId="2" applyFont="1" applyFill="1" applyBorder="1" applyAlignment="1" applyProtection="1">
      <alignment horizontal="left" vertical="top" wrapText="1" shrinkToFit="1"/>
    </xf>
    <xf numFmtId="0" fontId="1" fillId="4" borderId="1" xfId="2" applyFont="1" applyFill="1" applyBorder="1" applyAlignment="1">
      <alignment horizontal="left" vertical="center" wrapText="1" shrinkToFit="1"/>
    </xf>
    <xf numFmtId="165" fontId="1" fillId="2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/>
    </xf>
    <xf numFmtId="0" fontId="6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2" borderId="0" xfId="0" applyFont="1" applyFill="1">
      <alignment vertical="center"/>
    </xf>
  </cellXfs>
  <cellStyles count="3">
    <cellStyle name="TableStyleLight1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C342"/>
  <sheetViews>
    <sheetView tabSelected="1" zoomScale="90" zoomScaleNormal="90" workbookViewId="0">
      <selection activeCell="N341" sqref="N341"/>
    </sheetView>
  </sheetViews>
  <sheetFormatPr defaultRowHeight="15.6"/>
  <cols>
    <col min="1" max="1" width="6.44140625" style="2"/>
    <col min="2" max="2" width="49.5546875" style="77"/>
    <col min="3" max="3" width="17.5546875" style="77"/>
    <col min="4" max="4" width="15.33203125" style="2" customWidth="1"/>
    <col min="5" max="5" width="15.88671875" style="2" bestFit="1" customWidth="1"/>
    <col min="6" max="6" width="14.88671875" style="2" customWidth="1"/>
    <col min="7" max="7" width="14" style="2" customWidth="1"/>
    <col min="8" max="11" width="14.44140625" style="2"/>
    <col min="12" max="12" width="11.109375" style="2"/>
    <col min="13" max="1017" width="8.77734375" style="2"/>
    <col min="1018" max="16384" width="8.88671875" style="3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/>
      <c r="B4" s="6"/>
      <c r="C4" s="6"/>
      <c r="D4" s="5"/>
      <c r="E4" s="5"/>
      <c r="F4" s="5"/>
      <c r="G4" s="5"/>
      <c r="H4" s="5"/>
      <c r="I4" s="5"/>
      <c r="J4" s="5"/>
      <c r="K4" s="5"/>
    </row>
    <row r="5" spans="1:11" ht="21" customHeight="1">
      <c r="A5" s="7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7" t="s">
        <v>8</v>
      </c>
      <c r="G5" s="7"/>
      <c r="H5" s="7"/>
      <c r="I5" s="7"/>
      <c r="J5" s="7"/>
      <c r="K5" s="7"/>
    </row>
    <row r="6" spans="1:11" ht="21.75" customHeight="1">
      <c r="A6" s="7"/>
      <c r="B6" s="8"/>
      <c r="C6" s="8"/>
      <c r="D6" s="10">
        <v>2017</v>
      </c>
      <c r="E6" s="9">
        <v>2018</v>
      </c>
      <c r="F6" s="10">
        <v>2019</v>
      </c>
      <c r="G6" s="10">
        <v>2020</v>
      </c>
      <c r="H6" s="10">
        <v>2021</v>
      </c>
      <c r="I6" s="10">
        <v>2022</v>
      </c>
      <c r="J6" s="10">
        <v>2023</v>
      </c>
      <c r="K6" s="10">
        <v>2024</v>
      </c>
    </row>
    <row r="7" spans="1:11" ht="20.25" customHeight="1">
      <c r="A7" s="11" t="s">
        <v>9</v>
      </c>
      <c r="B7" s="8" t="s">
        <v>10</v>
      </c>
      <c r="C7" s="8"/>
      <c r="D7" s="8"/>
      <c r="E7" s="8"/>
      <c r="F7" s="8"/>
      <c r="G7" s="8"/>
      <c r="H7" s="8"/>
      <c r="I7" s="8"/>
      <c r="J7" s="8"/>
      <c r="K7" s="8"/>
    </row>
    <row r="8" spans="1:11" ht="31.2">
      <c r="A8" s="12">
        <v>1</v>
      </c>
      <c r="B8" s="13" t="s">
        <v>11</v>
      </c>
      <c r="C8" s="13" t="s">
        <v>12</v>
      </c>
      <c r="D8" s="14">
        <v>42791</v>
      </c>
      <c r="E8" s="14">
        <f>D8+D15-D16+D17</f>
        <v>42451</v>
      </c>
      <c r="F8" s="14">
        <f>E8+E15-E16+E17</f>
        <v>42125</v>
      </c>
      <c r="G8" s="14">
        <f>F8+F15-F16+F17</f>
        <v>41820</v>
      </c>
      <c r="H8" s="14">
        <f>G8+G15-G16+G17</f>
        <v>41528</v>
      </c>
      <c r="I8" s="14">
        <f>H8+H15-H16+H17</f>
        <v>41249</v>
      </c>
      <c r="J8" s="14">
        <f>I8+I15-I16+I17</f>
        <v>40978</v>
      </c>
      <c r="K8" s="14">
        <f>J8+J15-J16+J17</f>
        <v>40714</v>
      </c>
    </row>
    <row r="9" spans="1:11">
      <c r="A9" s="12"/>
      <c r="B9" s="13" t="s">
        <v>13</v>
      </c>
      <c r="C9" s="13" t="s">
        <v>14</v>
      </c>
      <c r="D9" s="14"/>
      <c r="E9" s="15">
        <f t="shared" ref="E9:K9" si="0">E8/D8*100</f>
        <v>99.205440396345026</v>
      </c>
      <c r="F9" s="15">
        <f t="shared" si="0"/>
        <v>99.232055781960383</v>
      </c>
      <c r="G9" s="15">
        <f t="shared" si="0"/>
        <v>99.275964391691389</v>
      </c>
      <c r="H9" s="15">
        <f t="shared" si="0"/>
        <v>99.301769488283114</v>
      </c>
      <c r="I9" s="15">
        <f t="shared" si="0"/>
        <v>99.328164130225389</v>
      </c>
      <c r="J9" s="15">
        <f t="shared" si="0"/>
        <v>99.343014376106083</v>
      </c>
      <c r="K9" s="15">
        <f t="shared" si="0"/>
        <v>99.355751866855385</v>
      </c>
    </row>
    <row r="10" spans="1:11" ht="14.4" customHeight="1">
      <c r="A10" s="12" t="s">
        <v>15</v>
      </c>
      <c r="B10" s="13" t="s">
        <v>16</v>
      </c>
      <c r="C10" s="13" t="s">
        <v>12</v>
      </c>
      <c r="D10" s="14">
        <v>32508</v>
      </c>
      <c r="E10" s="14">
        <v>32208</v>
      </c>
      <c r="F10" s="16">
        <v>31970</v>
      </c>
      <c r="G10" s="16">
        <v>31746</v>
      </c>
      <c r="H10" s="16">
        <v>31538</v>
      </c>
      <c r="I10" s="16">
        <v>31338</v>
      </c>
      <c r="J10" s="16">
        <v>31148</v>
      </c>
      <c r="K10" s="16">
        <v>30948</v>
      </c>
    </row>
    <row r="11" spans="1:11">
      <c r="A11" s="12"/>
      <c r="B11" s="13" t="s">
        <v>13</v>
      </c>
      <c r="C11" s="13" t="s">
        <v>14</v>
      </c>
      <c r="D11" s="15"/>
      <c r="E11" s="15">
        <f t="shared" ref="E11:K11" si="1">E10/D10*100</f>
        <v>99.077150239940934</v>
      </c>
      <c r="F11" s="15">
        <f t="shared" si="1"/>
        <v>99.261053154495784</v>
      </c>
      <c r="G11" s="15">
        <f t="shared" si="1"/>
        <v>99.299343134188305</v>
      </c>
      <c r="H11" s="15">
        <f t="shared" si="1"/>
        <v>99.344799344799341</v>
      </c>
      <c r="I11" s="15">
        <f t="shared" si="1"/>
        <v>99.365844378210411</v>
      </c>
      <c r="J11" s="15">
        <f t="shared" si="1"/>
        <v>99.393707320186351</v>
      </c>
      <c r="K11" s="15">
        <f t="shared" si="1"/>
        <v>99.357904199306532</v>
      </c>
    </row>
    <row r="12" spans="1:11" ht="14.4" customHeight="1">
      <c r="A12" s="12" t="s">
        <v>17</v>
      </c>
      <c r="B12" s="13" t="s">
        <v>18</v>
      </c>
      <c r="C12" s="13" t="s">
        <v>12</v>
      </c>
      <c r="D12" s="14">
        <f>D8-D10</f>
        <v>10283</v>
      </c>
      <c r="E12" s="14">
        <f>E8-E10</f>
        <v>10243</v>
      </c>
      <c r="F12" s="14">
        <f>F8-F10</f>
        <v>10155</v>
      </c>
      <c r="G12" s="14">
        <f>G8-G10</f>
        <v>10074</v>
      </c>
      <c r="H12" s="14">
        <f>H8-H10</f>
        <v>9990</v>
      </c>
      <c r="I12" s="14">
        <f>I8-I10</f>
        <v>9911</v>
      </c>
      <c r="J12" s="14">
        <f>J8-J10</f>
        <v>9830</v>
      </c>
      <c r="K12" s="14">
        <f>K8-K10</f>
        <v>9766</v>
      </c>
    </row>
    <row r="13" spans="1:11">
      <c r="A13" s="12"/>
      <c r="B13" s="13" t="s">
        <v>13</v>
      </c>
      <c r="C13" s="13" t="s">
        <v>14</v>
      </c>
      <c r="D13" s="14"/>
      <c r="E13" s="15">
        <f t="shared" ref="E13:K13" si="2">E12/D12*100</f>
        <v>99.611008460565984</v>
      </c>
      <c r="F13" s="15">
        <f t="shared" si="2"/>
        <v>99.140876696280387</v>
      </c>
      <c r="G13" s="15">
        <f t="shared" si="2"/>
        <v>99.202363367799123</v>
      </c>
      <c r="H13" s="15">
        <f t="shared" si="2"/>
        <v>99.166170339487792</v>
      </c>
      <c r="I13" s="15">
        <f t="shared" si="2"/>
        <v>99.209209209209206</v>
      </c>
      <c r="J13" s="15">
        <f t="shared" si="2"/>
        <v>99.182726263747355</v>
      </c>
      <c r="K13" s="15">
        <f t="shared" si="2"/>
        <v>99.348931841302132</v>
      </c>
    </row>
    <row r="14" spans="1:11">
      <c r="A14" s="17" t="s">
        <v>19</v>
      </c>
      <c r="B14" s="18" t="s">
        <v>20</v>
      </c>
      <c r="C14" s="18" t="s">
        <v>12</v>
      </c>
      <c r="D14" s="14">
        <f t="shared" ref="D14:J14" si="3">(D8+E8)/2</f>
        <v>42621</v>
      </c>
      <c r="E14" s="14">
        <f t="shared" si="3"/>
        <v>42288</v>
      </c>
      <c r="F14" s="14">
        <f t="shared" si="3"/>
        <v>41972.5</v>
      </c>
      <c r="G14" s="14">
        <f t="shared" si="3"/>
        <v>41674</v>
      </c>
      <c r="H14" s="14">
        <f t="shared" si="3"/>
        <v>41388.5</v>
      </c>
      <c r="I14" s="14">
        <f t="shared" si="3"/>
        <v>41113.5</v>
      </c>
      <c r="J14" s="14">
        <f t="shared" si="3"/>
        <v>40846</v>
      </c>
      <c r="K14" s="14">
        <f>(K8+(K8+K15-K16+K17))/2</f>
        <v>40586.5</v>
      </c>
    </row>
    <row r="15" spans="1:11">
      <c r="A15" s="19">
        <v>2</v>
      </c>
      <c r="B15" s="13" t="s">
        <v>21</v>
      </c>
      <c r="C15" s="13" t="s">
        <v>12</v>
      </c>
      <c r="D15" s="14">
        <v>303</v>
      </c>
      <c r="E15" s="14">
        <v>330</v>
      </c>
      <c r="F15" s="14">
        <v>345</v>
      </c>
      <c r="G15" s="14">
        <v>350</v>
      </c>
      <c r="H15" s="14">
        <v>355</v>
      </c>
      <c r="I15" s="14">
        <v>355</v>
      </c>
      <c r="J15" s="14">
        <v>355</v>
      </c>
      <c r="K15" s="14">
        <v>355</v>
      </c>
    </row>
    <row r="16" spans="1:11">
      <c r="A16" s="19">
        <v>3</v>
      </c>
      <c r="B16" s="13" t="s">
        <v>22</v>
      </c>
      <c r="C16" s="13" t="s">
        <v>12</v>
      </c>
      <c r="D16" s="20">
        <v>793</v>
      </c>
      <c r="E16" s="20">
        <v>806</v>
      </c>
      <c r="F16" s="20">
        <v>800</v>
      </c>
      <c r="G16" s="20">
        <v>792</v>
      </c>
      <c r="H16" s="20">
        <v>784</v>
      </c>
      <c r="I16" s="20">
        <v>776</v>
      </c>
      <c r="J16" s="20">
        <v>769</v>
      </c>
      <c r="K16" s="20">
        <v>760</v>
      </c>
    </row>
    <row r="17" spans="1:11">
      <c r="A17" s="19">
        <v>4</v>
      </c>
      <c r="B17" s="13" t="s">
        <v>23</v>
      </c>
      <c r="C17" s="13" t="s">
        <v>12</v>
      </c>
      <c r="D17" s="20">
        <v>150</v>
      </c>
      <c r="E17" s="20">
        <v>150</v>
      </c>
      <c r="F17" s="20">
        <v>150</v>
      </c>
      <c r="G17" s="20">
        <v>150</v>
      </c>
      <c r="H17" s="20">
        <v>150</v>
      </c>
      <c r="I17" s="20">
        <v>150</v>
      </c>
      <c r="J17" s="20">
        <v>150</v>
      </c>
      <c r="K17" s="20">
        <v>150</v>
      </c>
    </row>
    <row r="18" spans="1:11" ht="31.2">
      <c r="A18" s="19">
        <v>5</v>
      </c>
      <c r="B18" s="13" t="s">
        <v>24</v>
      </c>
      <c r="C18" s="13" t="s">
        <v>25</v>
      </c>
      <c r="D18" s="21">
        <f t="shared" ref="D18:K18" si="4">D15/D14*1000</f>
        <v>7.1091715351587244</v>
      </c>
      <c r="E18" s="21">
        <f t="shared" si="4"/>
        <v>7.8036322360953463</v>
      </c>
      <c r="F18" s="21">
        <f t="shared" si="4"/>
        <v>8.2196676395258805</v>
      </c>
      <c r="G18" s="21">
        <f t="shared" si="4"/>
        <v>8.3985218601526128</v>
      </c>
      <c r="H18" s="21">
        <f t="shared" si="4"/>
        <v>8.5772617997753002</v>
      </c>
      <c r="I18" s="21">
        <f t="shared" si="4"/>
        <v>8.6346333929244654</v>
      </c>
      <c r="J18" s="21">
        <f t="shared" si="4"/>
        <v>8.6911815110414725</v>
      </c>
      <c r="K18" s="21">
        <f t="shared" si="4"/>
        <v>8.7467507668806128</v>
      </c>
    </row>
    <row r="19" spans="1:11" ht="31.2">
      <c r="A19" s="19">
        <v>6</v>
      </c>
      <c r="B19" s="13" t="s">
        <v>26</v>
      </c>
      <c r="C19" s="13" t="s">
        <v>25</v>
      </c>
      <c r="D19" s="21">
        <f t="shared" ref="D19:K19" si="5">D16/D14*1000</f>
        <v>18.605851575514418</v>
      </c>
      <c r="E19" s="21">
        <f t="shared" si="5"/>
        <v>19.059780552402575</v>
      </c>
      <c r="F19" s="21">
        <f t="shared" si="5"/>
        <v>19.060098874262909</v>
      </c>
      <c r="G19" s="21">
        <f t="shared" si="5"/>
        <v>19.0046551806882</v>
      </c>
      <c r="H19" s="21">
        <f t="shared" si="5"/>
        <v>18.942459862038973</v>
      </c>
      <c r="I19" s="21">
        <f t="shared" si="5"/>
        <v>18.874578909603901</v>
      </c>
      <c r="J19" s="21">
        <f t="shared" si="5"/>
        <v>18.826812907016599</v>
      </c>
      <c r="K19" s="21">
        <f t="shared" si="5"/>
        <v>18.72543826149089</v>
      </c>
    </row>
    <row r="20" spans="1:11" ht="31.2">
      <c r="A20" s="19">
        <v>7</v>
      </c>
      <c r="B20" s="13" t="s">
        <v>27</v>
      </c>
      <c r="C20" s="13" t="s">
        <v>25</v>
      </c>
      <c r="D20" s="21">
        <f t="shared" ref="D20:K20" si="6">D18-D19</f>
        <v>-11.496680040355693</v>
      </c>
      <c r="E20" s="21">
        <f t="shared" si="6"/>
        <v>-11.256148316307229</v>
      </c>
      <c r="F20" s="21">
        <f t="shared" si="6"/>
        <v>-10.840431234737029</v>
      </c>
      <c r="G20" s="21">
        <f t="shared" si="6"/>
        <v>-10.606133320535587</v>
      </c>
      <c r="H20" s="21">
        <f t="shared" si="6"/>
        <v>-10.365198062263673</v>
      </c>
      <c r="I20" s="21">
        <f t="shared" si="6"/>
        <v>-10.239945516679436</v>
      </c>
      <c r="J20" s="21">
        <f t="shared" si="6"/>
        <v>-10.135631395975127</v>
      </c>
      <c r="K20" s="21">
        <f t="shared" si="6"/>
        <v>-9.978687494610277</v>
      </c>
    </row>
    <row r="21" spans="1:11" ht="31.2">
      <c r="A21" s="19">
        <v>8</v>
      </c>
      <c r="B21" s="13" t="s">
        <v>28</v>
      </c>
      <c r="C21" s="13" t="s">
        <v>25</v>
      </c>
      <c r="D21" s="21">
        <f t="shared" ref="D21:K21" si="7">D17/D14*1000</f>
        <v>3.5193918490884775</v>
      </c>
      <c r="E21" s="21">
        <f t="shared" si="7"/>
        <v>3.547105561861521</v>
      </c>
      <c r="F21" s="21">
        <f t="shared" si="7"/>
        <v>3.5737685389242957</v>
      </c>
      <c r="G21" s="21">
        <f t="shared" si="7"/>
        <v>3.5993665114939772</v>
      </c>
      <c r="H21" s="21">
        <f t="shared" si="7"/>
        <v>3.6241951266656196</v>
      </c>
      <c r="I21" s="21">
        <f t="shared" si="7"/>
        <v>3.6484366448976613</v>
      </c>
      <c r="J21" s="21">
        <f t="shared" si="7"/>
        <v>3.6723302159330169</v>
      </c>
      <c r="K21" s="21">
        <f t="shared" si="7"/>
        <v>3.6958101831889913</v>
      </c>
    </row>
    <row r="22" spans="1:11" ht="39" customHeight="1">
      <c r="A22" s="22"/>
      <c r="B22" s="22"/>
      <c r="C22" s="22"/>
      <c r="D22" s="22"/>
      <c r="E22" s="22"/>
      <c r="F22" s="22"/>
      <c r="G22" s="22"/>
      <c r="H22" s="22"/>
      <c r="I22" s="5"/>
      <c r="J22" s="5"/>
      <c r="K22" s="5"/>
    </row>
    <row r="23" spans="1:11" ht="16.649999999999999" customHeight="1">
      <c r="A23" s="7" t="s">
        <v>3</v>
      </c>
      <c r="B23" s="8" t="s">
        <v>4</v>
      </c>
      <c r="C23" s="8" t="s">
        <v>5</v>
      </c>
      <c r="D23" s="9" t="s">
        <v>6</v>
      </c>
      <c r="E23" s="9" t="s">
        <v>7</v>
      </c>
      <c r="F23" s="7" t="s">
        <v>8</v>
      </c>
      <c r="G23" s="7"/>
      <c r="H23" s="7"/>
      <c r="I23" s="7"/>
      <c r="J23" s="7"/>
      <c r="K23" s="7"/>
    </row>
    <row r="24" spans="1:11">
      <c r="A24" s="7"/>
      <c r="B24" s="8"/>
      <c r="C24" s="8"/>
      <c r="D24" s="10">
        <v>2017</v>
      </c>
      <c r="E24" s="9">
        <v>2018</v>
      </c>
      <c r="F24" s="10">
        <v>2019</v>
      </c>
      <c r="G24" s="10">
        <v>2020</v>
      </c>
      <c r="H24" s="10">
        <v>2021</v>
      </c>
      <c r="I24" s="10">
        <v>2022</v>
      </c>
      <c r="J24" s="10">
        <v>2023</v>
      </c>
      <c r="K24" s="10">
        <v>2024</v>
      </c>
    </row>
    <row r="25" spans="1:11" ht="15.75" customHeight="1">
      <c r="A25" s="23" t="s">
        <v>29</v>
      </c>
      <c r="B25" s="24" t="s">
        <v>30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27.75" customHeight="1">
      <c r="A26" s="19">
        <v>1</v>
      </c>
      <c r="B26" s="13" t="s">
        <v>31</v>
      </c>
      <c r="C26" s="25" t="s">
        <v>12</v>
      </c>
      <c r="D26" s="26">
        <v>15380</v>
      </c>
      <c r="E26" s="26">
        <v>15350</v>
      </c>
      <c r="F26" s="26">
        <v>15330</v>
      </c>
      <c r="G26" s="26">
        <v>15330</v>
      </c>
      <c r="H26" s="26">
        <v>15315</v>
      </c>
      <c r="I26" s="26">
        <v>15315</v>
      </c>
      <c r="J26" s="26">
        <v>15315</v>
      </c>
      <c r="K26" s="26">
        <v>15315</v>
      </c>
    </row>
    <row r="27" spans="1:11" ht="33" customHeight="1">
      <c r="A27" s="19" t="s">
        <v>32</v>
      </c>
      <c r="B27" s="13" t="s">
        <v>33</v>
      </c>
      <c r="C27" s="25" t="s">
        <v>14</v>
      </c>
      <c r="D27" s="27">
        <v>1.01</v>
      </c>
      <c r="E27" s="27">
        <v>0.98</v>
      </c>
      <c r="F27" s="27">
        <v>0.98</v>
      </c>
      <c r="G27" s="27">
        <v>0.96</v>
      </c>
      <c r="H27" s="27">
        <v>0.94</v>
      </c>
      <c r="I27" s="27">
        <v>0.94</v>
      </c>
      <c r="J27" s="27">
        <v>0.91</v>
      </c>
      <c r="K27" s="27">
        <v>0.91</v>
      </c>
    </row>
    <row r="28" spans="1:11" ht="41.25" customHeight="1">
      <c r="A28" s="19" t="s">
        <v>34</v>
      </c>
      <c r="B28" s="13" t="s">
        <v>35</v>
      </c>
      <c r="C28" s="25" t="s">
        <v>12</v>
      </c>
      <c r="D28" s="27">
        <v>236</v>
      </c>
      <c r="E28" s="27">
        <v>230</v>
      </c>
      <c r="F28" s="27">
        <v>225</v>
      </c>
      <c r="G28" s="27">
        <v>220</v>
      </c>
      <c r="H28" s="27">
        <v>215</v>
      </c>
      <c r="I28" s="27">
        <v>215</v>
      </c>
      <c r="J28" s="27">
        <v>210</v>
      </c>
      <c r="K28" s="27">
        <v>210</v>
      </c>
    </row>
    <row r="29" spans="1:11" ht="32.25" customHeight="1">
      <c r="A29" s="19" t="s">
        <v>36</v>
      </c>
      <c r="B29" s="13" t="s">
        <v>37</v>
      </c>
      <c r="C29" s="25" t="s">
        <v>38</v>
      </c>
      <c r="D29" s="27">
        <v>238</v>
      </c>
      <c r="E29" s="27">
        <v>260</v>
      </c>
      <c r="F29" s="27">
        <v>300</v>
      </c>
      <c r="G29" s="27">
        <v>300</v>
      </c>
      <c r="H29" s="27">
        <v>320</v>
      </c>
      <c r="I29" s="27">
        <v>320</v>
      </c>
      <c r="J29" s="27">
        <v>310</v>
      </c>
      <c r="K29" s="27">
        <v>315</v>
      </c>
    </row>
    <row r="30" spans="1:11" s="29" customFormat="1" ht="18.75" customHeight="1">
      <c r="A30" s="17" t="s">
        <v>39</v>
      </c>
      <c r="B30" s="18" t="s">
        <v>40</v>
      </c>
      <c r="C30" s="28" t="s">
        <v>38</v>
      </c>
      <c r="D30" s="14">
        <v>479</v>
      </c>
      <c r="E30" s="14">
        <v>275</v>
      </c>
      <c r="F30" s="14">
        <v>275</v>
      </c>
      <c r="G30" s="14">
        <v>275</v>
      </c>
      <c r="H30" s="14">
        <v>275</v>
      </c>
      <c r="I30" s="14">
        <v>275</v>
      </c>
      <c r="J30" s="14">
        <v>275</v>
      </c>
      <c r="K30" s="14">
        <v>275</v>
      </c>
    </row>
    <row r="31" spans="1:11" ht="14.25" customHeight="1">
      <c r="A31" s="17" t="s">
        <v>41</v>
      </c>
      <c r="B31" s="18" t="s">
        <v>42</v>
      </c>
      <c r="C31" s="28" t="s">
        <v>38</v>
      </c>
      <c r="D31" s="14"/>
      <c r="E31" s="14">
        <v>23</v>
      </c>
      <c r="F31" s="14">
        <v>23</v>
      </c>
      <c r="G31" s="14">
        <v>23</v>
      </c>
      <c r="H31" s="14">
        <v>23</v>
      </c>
      <c r="I31" s="14">
        <v>23</v>
      </c>
      <c r="J31" s="14">
        <v>23</v>
      </c>
      <c r="K31" s="14">
        <v>23</v>
      </c>
    </row>
    <row r="32" spans="1:11" ht="16.5" customHeight="1">
      <c r="A32" s="17" t="s">
        <v>43</v>
      </c>
      <c r="B32" s="18" t="s">
        <v>44</v>
      </c>
      <c r="C32" s="28" t="s">
        <v>38</v>
      </c>
      <c r="D32" s="14"/>
      <c r="E32" s="14">
        <f t="shared" ref="E32:K32" si="8">E30-E31</f>
        <v>252</v>
      </c>
      <c r="F32" s="14">
        <f t="shared" si="8"/>
        <v>252</v>
      </c>
      <c r="G32" s="14">
        <f t="shared" si="8"/>
        <v>252</v>
      </c>
      <c r="H32" s="14">
        <f t="shared" si="8"/>
        <v>252</v>
      </c>
      <c r="I32" s="14">
        <f t="shared" si="8"/>
        <v>252</v>
      </c>
      <c r="J32" s="14">
        <f t="shared" si="8"/>
        <v>252</v>
      </c>
      <c r="K32" s="14">
        <f t="shared" si="8"/>
        <v>252</v>
      </c>
    </row>
    <row r="33" spans="1:12" ht="32.25" customHeight="1">
      <c r="A33" s="17" t="s">
        <v>45</v>
      </c>
      <c r="B33" s="30" t="s">
        <v>46</v>
      </c>
      <c r="C33" s="31" t="s">
        <v>12</v>
      </c>
      <c r="D33" s="32">
        <v>6098</v>
      </c>
      <c r="E33" s="32">
        <v>6056</v>
      </c>
      <c r="F33" s="32">
        <f>E33*1.002</f>
        <v>6068.1120000000001</v>
      </c>
      <c r="G33" s="32">
        <v>6080.2482239999999</v>
      </c>
      <c r="H33" s="32">
        <v>6092.4087204480002</v>
      </c>
      <c r="I33" s="32">
        <v>6104.5935378888998</v>
      </c>
      <c r="J33" s="32">
        <v>6116.8027249646702</v>
      </c>
      <c r="K33" s="32">
        <v>6129.0363304146003</v>
      </c>
    </row>
    <row r="34" spans="1:12" ht="31.5" customHeight="1">
      <c r="A34" s="17" t="s">
        <v>47</v>
      </c>
      <c r="B34" s="30" t="s">
        <v>48</v>
      </c>
      <c r="C34" s="31" t="s">
        <v>49</v>
      </c>
      <c r="D34" s="33">
        <v>31966</v>
      </c>
      <c r="E34" s="33">
        <v>33851.993999999999</v>
      </c>
      <c r="F34" s="33">
        <v>35646.149682000003</v>
      </c>
      <c r="G34" s="33">
        <v>37428.457166100001</v>
      </c>
      <c r="H34" s="33">
        <f>G34*1.049</f>
        <v>39262.451567238895</v>
      </c>
      <c r="I34" s="33">
        <f>H34*1.049</f>
        <v>41186.311694033597</v>
      </c>
      <c r="J34" s="33">
        <f>I34*1.049</f>
        <v>43204.440967041242</v>
      </c>
      <c r="K34" s="33">
        <f>J34*1.049</f>
        <v>45321.458574426259</v>
      </c>
    </row>
    <row r="35" spans="1:12" ht="44.25" customHeight="1">
      <c r="A35" s="34" t="s">
        <v>50</v>
      </c>
      <c r="B35" s="30" t="s">
        <v>51</v>
      </c>
      <c r="C35" s="31" t="s">
        <v>52</v>
      </c>
      <c r="D35" s="33">
        <v>2304600</v>
      </c>
      <c r="E35" s="33">
        <f t="shared" ref="E35:K35" si="9">E34*E33*12/1000</f>
        <v>2460092.1079679998</v>
      </c>
      <c r="F35" s="33">
        <f t="shared" si="9"/>
        <v>2595657.9436696847</v>
      </c>
      <c r="G35" s="33">
        <f t="shared" si="9"/>
        <v>2730891.7225348754</v>
      </c>
      <c r="H35" s="33">
        <f t="shared" si="9"/>
        <v>2870434.8277729615</v>
      </c>
      <c r="I35" s="33">
        <f t="shared" si="9"/>
        <v>3017108.306602506</v>
      </c>
      <c r="J35" s="33">
        <f t="shared" si="9"/>
        <v>3171276.5068532773</v>
      </c>
      <c r="K35" s="33">
        <f t="shared" si="9"/>
        <v>3333322.3938004659</v>
      </c>
    </row>
    <row r="36" spans="1:12" ht="42" customHeight="1">
      <c r="A36" s="35"/>
      <c r="B36" s="36"/>
      <c r="C36" s="36"/>
      <c r="D36" s="35"/>
      <c r="E36" s="35"/>
      <c r="F36" s="35"/>
      <c r="G36" s="35"/>
      <c r="H36" s="35"/>
      <c r="I36" s="5"/>
      <c r="J36" s="5"/>
      <c r="K36" s="5"/>
    </row>
    <row r="37" spans="1:12" ht="18" customHeight="1">
      <c r="A37" s="7" t="s">
        <v>3</v>
      </c>
      <c r="B37" s="8" t="s">
        <v>4</v>
      </c>
      <c r="C37" s="37" t="s">
        <v>5</v>
      </c>
      <c r="D37" s="9" t="s">
        <v>6</v>
      </c>
      <c r="E37" s="9" t="s">
        <v>7</v>
      </c>
      <c r="F37" s="7" t="s">
        <v>8</v>
      </c>
      <c r="G37" s="7"/>
      <c r="H37" s="7"/>
      <c r="I37" s="7"/>
      <c r="J37" s="7"/>
      <c r="K37" s="7"/>
    </row>
    <row r="38" spans="1:12" ht="18.75" customHeight="1">
      <c r="A38" s="7"/>
      <c r="B38" s="8"/>
      <c r="C38" s="38"/>
      <c r="D38" s="10">
        <v>2017</v>
      </c>
      <c r="E38" s="9">
        <v>2018</v>
      </c>
      <c r="F38" s="10">
        <v>2019</v>
      </c>
      <c r="G38" s="10">
        <v>2020</v>
      </c>
      <c r="H38" s="10">
        <v>2021</v>
      </c>
      <c r="I38" s="10">
        <v>2022</v>
      </c>
      <c r="J38" s="10">
        <v>2023</v>
      </c>
      <c r="K38" s="10">
        <v>2024</v>
      </c>
    </row>
    <row r="39" spans="1:12" ht="18" customHeight="1">
      <c r="A39" s="39" t="s">
        <v>53</v>
      </c>
      <c r="B39" s="40" t="s">
        <v>54</v>
      </c>
      <c r="C39" s="40"/>
      <c r="D39" s="40"/>
      <c r="E39" s="40"/>
      <c r="F39" s="40"/>
      <c r="G39" s="40"/>
      <c r="H39" s="40"/>
      <c r="I39" s="40"/>
      <c r="J39" s="40"/>
      <c r="K39" s="40"/>
    </row>
    <row r="40" spans="1:12" ht="42" customHeight="1">
      <c r="A40" s="41">
        <v>1</v>
      </c>
      <c r="B40" s="42" t="s">
        <v>55</v>
      </c>
      <c r="C40" s="30" t="s">
        <v>52</v>
      </c>
      <c r="D40" s="33">
        <v>13711985</v>
      </c>
      <c r="E40" s="33">
        <f t="shared" ref="E40:K40" si="10">E43+E46+E122+E125</f>
        <v>13981548.913114998</v>
      </c>
      <c r="F40" s="33">
        <f t="shared" si="10"/>
        <v>14760321.187575504</v>
      </c>
      <c r="G40" s="33">
        <f t="shared" si="10"/>
        <v>15613556.314144492</v>
      </c>
      <c r="H40" s="33">
        <f t="shared" si="10"/>
        <v>16580410.175341574</v>
      </c>
      <c r="I40" s="33">
        <f t="shared" si="10"/>
        <v>17726895.797735918</v>
      </c>
      <c r="J40" s="33">
        <f t="shared" si="10"/>
        <v>19025922.721794005</v>
      </c>
      <c r="K40" s="33">
        <f t="shared" si="10"/>
        <v>20479236.854820963</v>
      </c>
    </row>
    <row r="41" spans="1:12" ht="60.75" customHeight="1">
      <c r="A41" s="41"/>
      <c r="B41" s="42" t="s">
        <v>56</v>
      </c>
      <c r="C41" s="30" t="s">
        <v>57</v>
      </c>
      <c r="D41" s="43"/>
      <c r="E41" s="43">
        <f t="shared" ref="E41:K41" si="11">(D43*E44+D46*E47+D122*E123)/D40</f>
        <v>103.1</v>
      </c>
      <c r="F41" s="43">
        <f t="shared" si="11"/>
        <v>102</v>
      </c>
      <c r="G41" s="43">
        <f t="shared" si="11"/>
        <v>102.6</v>
      </c>
      <c r="H41" s="43">
        <f t="shared" si="11"/>
        <v>102.8</v>
      </c>
      <c r="I41" s="43">
        <f t="shared" si="11"/>
        <v>103.1</v>
      </c>
      <c r="J41" s="43">
        <f t="shared" si="11"/>
        <v>103.2</v>
      </c>
      <c r="K41" s="43">
        <f t="shared" si="11"/>
        <v>103.3</v>
      </c>
    </row>
    <row r="42" spans="1:12" ht="30" customHeight="1">
      <c r="A42" s="41"/>
      <c r="B42" s="44" t="s">
        <v>58</v>
      </c>
      <c r="C42" s="30" t="s">
        <v>59</v>
      </c>
      <c r="D42" s="43"/>
      <c r="E42" s="43">
        <f t="shared" ref="E42:K42" si="12">E40/D40/E41*10000</f>
        <v>98.899999999999991</v>
      </c>
      <c r="F42" s="43">
        <f t="shared" si="12"/>
        <v>103.50000000000001</v>
      </c>
      <c r="G42" s="43">
        <f t="shared" si="12"/>
        <v>103.09999999999998</v>
      </c>
      <c r="H42" s="43">
        <f t="shared" si="12"/>
        <v>103.29999999999998</v>
      </c>
      <c r="I42" s="43">
        <f t="shared" si="12"/>
        <v>103.7</v>
      </c>
      <c r="J42" s="43">
        <f t="shared" si="12"/>
        <v>104</v>
      </c>
      <c r="K42" s="43">
        <f t="shared" si="12"/>
        <v>104.2</v>
      </c>
    </row>
    <row r="43" spans="1:12" ht="69" customHeight="1">
      <c r="A43" s="41" t="s">
        <v>32</v>
      </c>
      <c r="B43" s="42" t="s">
        <v>60</v>
      </c>
      <c r="C43" s="30" t="s">
        <v>52</v>
      </c>
      <c r="D43" s="43"/>
      <c r="E43" s="43">
        <f t="shared" ref="E43:K43" si="13">D43*E44*E45/10000</f>
        <v>0</v>
      </c>
      <c r="F43" s="43">
        <f t="shared" si="13"/>
        <v>0</v>
      </c>
      <c r="G43" s="43">
        <f t="shared" si="13"/>
        <v>0</v>
      </c>
      <c r="H43" s="43">
        <f t="shared" si="13"/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</row>
    <row r="44" spans="1:12" ht="78">
      <c r="A44" s="41"/>
      <c r="B44" s="44" t="s">
        <v>61</v>
      </c>
      <c r="C44" s="30" t="s">
        <v>57</v>
      </c>
      <c r="D44" s="43"/>
      <c r="E44" s="43"/>
      <c r="F44" s="43"/>
      <c r="G44" s="43"/>
      <c r="H44" s="43"/>
      <c r="I44" s="43"/>
      <c r="J44" s="43"/>
      <c r="K44" s="43"/>
      <c r="L44" s="29"/>
    </row>
    <row r="45" spans="1:12" ht="46.8">
      <c r="A45" s="41"/>
      <c r="B45" s="42" t="s">
        <v>62</v>
      </c>
      <c r="C45" s="30" t="s">
        <v>59</v>
      </c>
      <c r="D45" s="43"/>
      <c r="E45" s="43"/>
      <c r="F45" s="43"/>
      <c r="G45" s="43"/>
      <c r="H45" s="43"/>
      <c r="I45" s="43"/>
      <c r="J45" s="43"/>
      <c r="K45" s="43"/>
    </row>
    <row r="46" spans="1:12" ht="75.599999999999994">
      <c r="A46" s="45">
        <v>3</v>
      </c>
      <c r="B46" s="42" t="s">
        <v>63</v>
      </c>
      <c r="C46" s="30" t="s">
        <v>52</v>
      </c>
      <c r="D46" s="33">
        <f t="shared" ref="D46:K46" si="14">D50+D59+D62+D65+D68+D71+D74+D77+D80+D83+D86+D89+D92+D95+D53+D56+D98+D101+D104+D107+D110+D113+D116+D119</f>
        <v>13711985</v>
      </c>
      <c r="E46" s="33">
        <f t="shared" si="14"/>
        <v>13981548.913114998</v>
      </c>
      <c r="F46" s="33">
        <f t="shared" si="14"/>
        <v>14760321.187575504</v>
      </c>
      <c r="G46" s="33">
        <f t="shared" si="14"/>
        <v>15613556.314144492</v>
      </c>
      <c r="H46" s="33">
        <f t="shared" si="14"/>
        <v>16580410.175341574</v>
      </c>
      <c r="I46" s="33">
        <f t="shared" si="14"/>
        <v>17726895.797735918</v>
      </c>
      <c r="J46" s="33">
        <f t="shared" si="14"/>
        <v>19025922.721794005</v>
      </c>
      <c r="K46" s="33">
        <f t="shared" si="14"/>
        <v>20479236.854820963</v>
      </c>
    </row>
    <row r="47" spans="1:12" ht="51.75" customHeight="1">
      <c r="A47" s="45"/>
      <c r="B47" s="42" t="s">
        <v>64</v>
      </c>
      <c r="C47" s="30" t="s">
        <v>57</v>
      </c>
      <c r="D47" s="43"/>
      <c r="E47" s="43">
        <f t="shared" ref="E47:K47" si="15">(D50*E51+D59*E60+D62*E63+D65*E66+D68*E69+D71*E72+D74*E75+D77*E78+D80*E81+D83*E84+D86*E87+D89*E90+D92*E93+D95*E96)/D46</f>
        <v>103.1</v>
      </c>
      <c r="F47" s="43">
        <f t="shared" si="15"/>
        <v>102</v>
      </c>
      <c r="G47" s="43">
        <f t="shared" si="15"/>
        <v>102.6</v>
      </c>
      <c r="H47" s="43">
        <f t="shared" si="15"/>
        <v>102.8</v>
      </c>
      <c r="I47" s="43">
        <f t="shared" si="15"/>
        <v>103.1</v>
      </c>
      <c r="J47" s="43">
        <f t="shared" si="15"/>
        <v>103.2</v>
      </c>
      <c r="K47" s="43">
        <f t="shared" si="15"/>
        <v>103.3</v>
      </c>
    </row>
    <row r="48" spans="1:12" ht="46.8">
      <c r="A48" s="45"/>
      <c r="B48" s="42" t="s">
        <v>62</v>
      </c>
      <c r="C48" s="30" t="s">
        <v>59</v>
      </c>
      <c r="D48" s="43"/>
      <c r="E48" s="43">
        <f t="shared" ref="E48:K48" si="16">E46/D46/E47*10000</f>
        <v>98.899999999999991</v>
      </c>
      <c r="F48" s="43">
        <f t="shared" si="16"/>
        <v>103.50000000000001</v>
      </c>
      <c r="G48" s="43">
        <f t="shared" si="16"/>
        <v>103.09999999999998</v>
      </c>
      <c r="H48" s="43">
        <f t="shared" si="16"/>
        <v>103.29999999999998</v>
      </c>
      <c r="I48" s="43">
        <f t="shared" si="16"/>
        <v>103.7</v>
      </c>
      <c r="J48" s="43">
        <f t="shared" si="16"/>
        <v>104</v>
      </c>
      <c r="K48" s="43">
        <f t="shared" si="16"/>
        <v>104.2</v>
      </c>
    </row>
    <row r="49" spans="1:11">
      <c r="A49" s="19"/>
      <c r="B49" s="46" t="s">
        <v>65</v>
      </c>
      <c r="C49" s="46"/>
      <c r="D49" s="46"/>
      <c r="E49" s="46"/>
      <c r="F49" s="46"/>
      <c r="G49" s="46"/>
      <c r="H49" s="46"/>
      <c r="I49" s="42"/>
      <c r="J49" s="42"/>
      <c r="K49" s="42"/>
    </row>
    <row r="50" spans="1:11" ht="39" customHeight="1">
      <c r="A50" s="47" t="s">
        <v>66</v>
      </c>
      <c r="B50" s="42" t="s">
        <v>67</v>
      </c>
      <c r="C50" s="42" t="s">
        <v>52</v>
      </c>
      <c r="D50" s="48"/>
      <c r="E50" s="43">
        <f t="shared" ref="E50:K50" si="17">D50*E51*E52/10000</f>
        <v>0</v>
      </c>
      <c r="F50" s="43">
        <f t="shared" si="17"/>
        <v>0</v>
      </c>
      <c r="G50" s="43">
        <f t="shared" si="17"/>
        <v>0</v>
      </c>
      <c r="H50" s="43">
        <f t="shared" si="17"/>
        <v>0</v>
      </c>
      <c r="I50" s="43">
        <f t="shared" si="17"/>
        <v>0</v>
      </c>
      <c r="J50" s="43">
        <f t="shared" si="17"/>
        <v>0</v>
      </c>
      <c r="K50" s="43">
        <f t="shared" si="17"/>
        <v>0</v>
      </c>
    </row>
    <row r="51" spans="1:11" ht="53.25" customHeight="1">
      <c r="A51" s="47"/>
      <c r="B51" s="42" t="s">
        <v>64</v>
      </c>
      <c r="C51" s="42" t="s">
        <v>57</v>
      </c>
      <c r="D51" s="43"/>
      <c r="E51" s="43"/>
      <c r="F51" s="43"/>
      <c r="G51" s="43"/>
      <c r="H51" s="43"/>
      <c r="I51" s="43"/>
      <c r="J51" s="43"/>
      <c r="K51" s="43"/>
    </row>
    <row r="52" spans="1:11" ht="31.5" customHeight="1">
      <c r="A52" s="47"/>
      <c r="B52" s="42" t="s">
        <v>62</v>
      </c>
      <c r="C52" s="42" t="s">
        <v>59</v>
      </c>
      <c r="D52" s="43"/>
      <c r="E52" s="43"/>
      <c r="F52" s="43"/>
      <c r="G52" s="43"/>
      <c r="H52" s="43"/>
      <c r="I52" s="43"/>
      <c r="J52" s="43"/>
      <c r="K52" s="43"/>
    </row>
    <row r="53" spans="1:11" ht="31.5" customHeight="1">
      <c r="A53" s="47" t="s">
        <v>68</v>
      </c>
      <c r="B53" s="42" t="s">
        <v>69</v>
      </c>
      <c r="C53" s="42" t="s">
        <v>52</v>
      </c>
      <c r="D53" s="43"/>
      <c r="E53" s="43">
        <f t="shared" ref="E53:K53" si="18">D53*E54*E55/10000</f>
        <v>0</v>
      </c>
      <c r="F53" s="43">
        <f t="shared" si="18"/>
        <v>0</v>
      </c>
      <c r="G53" s="43">
        <f t="shared" si="18"/>
        <v>0</v>
      </c>
      <c r="H53" s="43">
        <f t="shared" si="18"/>
        <v>0</v>
      </c>
      <c r="I53" s="43">
        <f t="shared" si="18"/>
        <v>0</v>
      </c>
      <c r="J53" s="43">
        <f t="shared" si="18"/>
        <v>0</v>
      </c>
      <c r="K53" s="43">
        <f t="shared" si="18"/>
        <v>0</v>
      </c>
    </row>
    <row r="54" spans="1:11" ht="55.5" customHeight="1">
      <c r="A54" s="47"/>
      <c r="B54" s="42" t="s">
        <v>64</v>
      </c>
      <c r="C54" s="42" t="s">
        <v>57</v>
      </c>
      <c r="D54" s="43"/>
      <c r="E54" s="43"/>
      <c r="F54" s="43"/>
      <c r="G54" s="43"/>
      <c r="H54" s="43"/>
      <c r="I54" s="43"/>
      <c r="J54" s="43"/>
      <c r="K54" s="43"/>
    </row>
    <row r="55" spans="1:11" ht="31.5" customHeight="1">
      <c r="A55" s="47"/>
      <c r="B55" s="42" t="s">
        <v>62</v>
      </c>
      <c r="C55" s="42" t="s">
        <v>59</v>
      </c>
      <c r="D55" s="43"/>
      <c r="E55" s="43"/>
      <c r="F55" s="43"/>
      <c r="G55" s="43"/>
      <c r="H55" s="43"/>
      <c r="I55" s="43"/>
      <c r="J55" s="43"/>
      <c r="K55" s="43"/>
    </row>
    <row r="56" spans="1:11" ht="31.5" customHeight="1">
      <c r="A56" s="47" t="s">
        <v>70</v>
      </c>
      <c r="B56" s="42" t="s">
        <v>71</v>
      </c>
      <c r="C56" s="42" t="s">
        <v>52</v>
      </c>
      <c r="D56" s="43"/>
      <c r="E56" s="43">
        <f t="shared" ref="E56:K56" si="19">D56*E57*E58/10000</f>
        <v>0</v>
      </c>
      <c r="F56" s="43">
        <f t="shared" si="19"/>
        <v>0</v>
      </c>
      <c r="G56" s="43">
        <f t="shared" si="19"/>
        <v>0</v>
      </c>
      <c r="H56" s="43">
        <f t="shared" si="19"/>
        <v>0</v>
      </c>
      <c r="I56" s="43">
        <f t="shared" si="19"/>
        <v>0</v>
      </c>
      <c r="J56" s="43">
        <f t="shared" si="19"/>
        <v>0</v>
      </c>
      <c r="K56" s="43">
        <f t="shared" si="19"/>
        <v>0</v>
      </c>
    </row>
    <row r="57" spans="1:11" ht="55.5" customHeight="1">
      <c r="A57" s="47"/>
      <c r="B57" s="42" t="s">
        <v>64</v>
      </c>
      <c r="C57" s="42" t="s">
        <v>57</v>
      </c>
      <c r="D57" s="43"/>
      <c r="E57" s="43"/>
      <c r="F57" s="43"/>
      <c r="G57" s="43"/>
      <c r="H57" s="43"/>
      <c r="I57" s="43"/>
      <c r="J57" s="43"/>
      <c r="K57" s="43"/>
    </row>
    <row r="58" spans="1:11" ht="31.5" customHeight="1">
      <c r="A58" s="47"/>
      <c r="B58" s="42" t="s">
        <v>62</v>
      </c>
      <c r="C58" s="42" t="s">
        <v>59</v>
      </c>
      <c r="D58" s="43"/>
      <c r="E58" s="43"/>
      <c r="F58" s="43"/>
      <c r="G58" s="43"/>
      <c r="H58" s="43"/>
      <c r="I58" s="43"/>
      <c r="J58" s="43"/>
      <c r="K58" s="43"/>
    </row>
    <row r="59" spans="1:11" ht="32.25" customHeight="1">
      <c r="A59" s="47" t="s">
        <v>72</v>
      </c>
      <c r="B59" s="42" t="s">
        <v>73</v>
      </c>
      <c r="C59" s="42" t="s">
        <v>52</v>
      </c>
      <c r="D59" s="48"/>
      <c r="E59" s="43">
        <f t="shared" ref="E59:K59" si="20">D59*E60*E61/10000</f>
        <v>0</v>
      </c>
      <c r="F59" s="43">
        <f t="shared" si="20"/>
        <v>0</v>
      </c>
      <c r="G59" s="43">
        <f t="shared" si="20"/>
        <v>0</v>
      </c>
      <c r="H59" s="43">
        <f t="shared" si="20"/>
        <v>0</v>
      </c>
      <c r="I59" s="43">
        <f t="shared" si="20"/>
        <v>0</v>
      </c>
      <c r="J59" s="43">
        <f t="shared" si="20"/>
        <v>0</v>
      </c>
      <c r="K59" s="43">
        <f t="shared" si="20"/>
        <v>0</v>
      </c>
    </row>
    <row r="60" spans="1:11" ht="51" customHeight="1">
      <c r="A60" s="47"/>
      <c r="B60" s="42" t="s">
        <v>64</v>
      </c>
      <c r="C60" s="42" t="s">
        <v>57</v>
      </c>
      <c r="D60" s="43"/>
      <c r="E60" s="43"/>
      <c r="F60" s="43"/>
      <c r="G60" s="43"/>
      <c r="H60" s="43"/>
      <c r="I60" s="43"/>
      <c r="J60" s="43"/>
      <c r="K60" s="43"/>
    </row>
    <row r="61" spans="1:11" ht="31.5" customHeight="1">
      <c r="A61" s="47"/>
      <c r="B61" s="42" t="s">
        <v>62</v>
      </c>
      <c r="C61" s="42" t="s">
        <v>59</v>
      </c>
      <c r="D61" s="43"/>
      <c r="E61" s="43"/>
      <c r="F61" s="43"/>
      <c r="G61" s="43"/>
      <c r="H61" s="43"/>
      <c r="I61" s="43"/>
      <c r="J61" s="43"/>
      <c r="K61" s="43"/>
    </row>
    <row r="62" spans="1:11" ht="29.25" customHeight="1">
      <c r="A62" s="47" t="s">
        <v>74</v>
      </c>
      <c r="B62" s="42" t="s">
        <v>75</v>
      </c>
      <c r="C62" s="42" t="s">
        <v>52</v>
      </c>
      <c r="D62" s="48"/>
      <c r="E62" s="43">
        <f t="shared" ref="E62:K62" si="21">D62*E63*E64/10000</f>
        <v>0</v>
      </c>
      <c r="F62" s="43">
        <f t="shared" si="21"/>
        <v>0</v>
      </c>
      <c r="G62" s="43">
        <f t="shared" si="21"/>
        <v>0</v>
      </c>
      <c r="H62" s="43">
        <f t="shared" si="21"/>
        <v>0</v>
      </c>
      <c r="I62" s="43">
        <f t="shared" si="21"/>
        <v>0</v>
      </c>
      <c r="J62" s="43">
        <f t="shared" si="21"/>
        <v>0</v>
      </c>
      <c r="K62" s="43">
        <f t="shared" si="21"/>
        <v>0</v>
      </c>
    </row>
    <row r="63" spans="1:11" ht="78">
      <c r="A63" s="47"/>
      <c r="B63" s="42" t="s">
        <v>64</v>
      </c>
      <c r="C63" s="42" t="s">
        <v>57</v>
      </c>
      <c r="D63" s="43"/>
      <c r="E63" s="43"/>
      <c r="F63" s="43"/>
      <c r="G63" s="43"/>
      <c r="H63" s="43"/>
      <c r="I63" s="43"/>
      <c r="J63" s="43"/>
      <c r="K63" s="43"/>
    </row>
    <row r="64" spans="1:11" ht="26.25" customHeight="1">
      <c r="A64" s="47"/>
      <c r="B64" s="42" t="s">
        <v>62</v>
      </c>
      <c r="C64" s="42" t="s">
        <v>59</v>
      </c>
      <c r="D64" s="43"/>
      <c r="E64" s="43"/>
      <c r="F64" s="43"/>
      <c r="G64" s="43"/>
      <c r="H64" s="43"/>
      <c r="I64" s="43"/>
      <c r="J64" s="43"/>
      <c r="K64" s="43"/>
    </row>
    <row r="65" spans="1:11" ht="26.25" customHeight="1">
      <c r="A65" s="47" t="s">
        <v>76</v>
      </c>
      <c r="B65" s="42" t="s">
        <v>77</v>
      </c>
      <c r="C65" s="42" t="s">
        <v>52</v>
      </c>
      <c r="D65" s="48"/>
      <c r="E65" s="43">
        <f t="shared" ref="E65:K65" si="22">D65*E66*E67/10000</f>
        <v>0</v>
      </c>
      <c r="F65" s="43">
        <f t="shared" si="22"/>
        <v>0</v>
      </c>
      <c r="G65" s="43">
        <f t="shared" si="22"/>
        <v>0</v>
      </c>
      <c r="H65" s="43">
        <f t="shared" si="22"/>
        <v>0</v>
      </c>
      <c r="I65" s="43">
        <f t="shared" si="22"/>
        <v>0</v>
      </c>
      <c r="J65" s="43">
        <f t="shared" si="22"/>
        <v>0</v>
      </c>
      <c r="K65" s="43">
        <f t="shared" si="22"/>
        <v>0</v>
      </c>
    </row>
    <row r="66" spans="1:11" ht="51" customHeight="1">
      <c r="A66" s="47"/>
      <c r="B66" s="42" t="s">
        <v>64</v>
      </c>
      <c r="C66" s="42" t="s">
        <v>57</v>
      </c>
      <c r="D66" s="43"/>
      <c r="E66" s="43"/>
      <c r="F66" s="43"/>
      <c r="G66" s="43"/>
      <c r="H66" s="43"/>
      <c r="I66" s="43"/>
      <c r="J66" s="43"/>
      <c r="K66" s="43"/>
    </row>
    <row r="67" spans="1:11" ht="27" customHeight="1">
      <c r="A67" s="47"/>
      <c r="B67" s="42" t="s">
        <v>62</v>
      </c>
      <c r="C67" s="42" t="s">
        <v>59</v>
      </c>
      <c r="D67" s="43"/>
      <c r="E67" s="43"/>
      <c r="F67" s="43"/>
      <c r="G67" s="43"/>
      <c r="H67" s="43"/>
      <c r="I67" s="43"/>
      <c r="J67" s="43"/>
      <c r="K67" s="43"/>
    </row>
    <row r="68" spans="1:11" ht="43.5" customHeight="1">
      <c r="A68" s="47" t="s">
        <v>78</v>
      </c>
      <c r="B68" s="42" t="s">
        <v>79</v>
      </c>
      <c r="C68" s="42" t="s">
        <v>52</v>
      </c>
      <c r="D68" s="48"/>
      <c r="E68" s="43">
        <f t="shared" ref="E68:K68" si="23">D68*E69*E70/10000</f>
        <v>0</v>
      </c>
      <c r="F68" s="43">
        <f t="shared" si="23"/>
        <v>0</v>
      </c>
      <c r="G68" s="43">
        <f t="shared" si="23"/>
        <v>0</v>
      </c>
      <c r="H68" s="43">
        <f t="shared" si="23"/>
        <v>0</v>
      </c>
      <c r="I68" s="43">
        <f t="shared" si="23"/>
        <v>0</v>
      </c>
      <c r="J68" s="43">
        <f t="shared" si="23"/>
        <v>0</v>
      </c>
      <c r="K68" s="43">
        <f t="shared" si="23"/>
        <v>0</v>
      </c>
    </row>
    <row r="69" spans="1:11" ht="51" customHeight="1">
      <c r="A69" s="47"/>
      <c r="B69" s="42" t="s">
        <v>64</v>
      </c>
      <c r="C69" s="42" t="s">
        <v>57</v>
      </c>
      <c r="D69" s="43"/>
      <c r="E69" s="43"/>
      <c r="F69" s="43"/>
      <c r="G69" s="43"/>
      <c r="H69" s="43"/>
      <c r="I69" s="43"/>
      <c r="J69" s="43"/>
      <c r="K69" s="43"/>
    </row>
    <row r="70" spans="1:11" ht="27" customHeight="1">
      <c r="A70" s="47"/>
      <c r="B70" s="42" t="s">
        <v>62</v>
      </c>
      <c r="C70" s="42" t="s">
        <v>59</v>
      </c>
      <c r="D70" s="43"/>
      <c r="E70" s="43"/>
      <c r="F70" s="43"/>
      <c r="G70" s="43"/>
      <c r="H70" s="43"/>
      <c r="I70" s="43"/>
      <c r="J70" s="43"/>
      <c r="K70" s="43"/>
    </row>
    <row r="71" spans="1:11" ht="26.25" customHeight="1">
      <c r="A71" s="47" t="s">
        <v>80</v>
      </c>
      <c r="B71" s="42" t="s">
        <v>81</v>
      </c>
      <c r="C71" s="42" t="s">
        <v>52</v>
      </c>
      <c r="D71" s="48"/>
      <c r="E71" s="43">
        <f t="shared" ref="E71:K71" si="24">D71*E72*E73/10000</f>
        <v>0</v>
      </c>
      <c r="F71" s="43">
        <f t="shared" si="24"/>
        <v>0</v>
      </c>
      <c r="G71" s="43">
        <f t="shared" si="24"/>
        <v>0</v>
      </c>
      <c r="H71" s="43">
        <f t="shared" si="24"/>
        <v>0</v>
      </c>
      <c r="I71" s="43">
        <f t="shared" si="24"/>
        <v>0</v>
      </c>
      <c r="J71" s="43">
        <f t="shared" si="24"/>
        <v>0</v>
      </c>
      <c r="K71" s="43">
        <f t="shared" si="24"/>
        <v>0</v>
      </c>
    </row>
    <row r="72" spans="1:11" ht="52.5" customHeight="1">
      <c r="A72" s="47"/>
      <c r="B72" s="42" t="s">
        <v>64</v>
      </c>
      <c r="C72" s="42" t="s">
        <v>57</v>
      </c>
      <c r="D72" s="43"/>
      <c r="E72" s="43"/>
      <c r="F72" s="43"/>
      <c r="G72" s="43"/>
      <c r="H72" s="43"/>
      <c r="I72" s="43"/>
      <c r="J72" s="43"/>
      <c r="K72" s="43"/>
    </row>
    <row r="73" spans="1:11" ht="30" customHeight="1">
      <c r="A73" s="47"/>
      <c r="B73" s="42" t="s">
        <v>62</v>
      </c>
      <c r="C73" s="42" t="s">
        <v>59</v>
      </c>
      <c r="D73" s="43"/>
      <c r="E73" s="43"/>
      <c r="F73" s="43"/>
      <c r="G73" s="43"/>
      <c r="H73" s="43"/>
      <c r="I73" s="43"/>
      <c r="J73" s="43"/>
      <c r="K73" s="43"/>
    </row>
    <row r="74" spans="1:11" ht="27.75" customHeight="1">
      <c r="A74" s="47" t="s">
        <v>82</v>
      </c>
      <c r="B74" s="42" t="s">
        <v>83</v>
      </c>
      <c r="C74" s="42" t="s">
        <v>52</v>
      </c>
      <c r="D74" s="48"/>
      <c r="E74" s="43">
        <f t="shared" ref="E74:K74" si="25">D74*E75*E76/10000</f>
        <v>0</v>
      </c>
      <c r="F74" s="43">
        <f t="shared" si="25"/>
        <v>0</v>
      </c>
      <c r="G74" s="43">
        <f t="shared" si="25"/>
        <v>0</v>
      </c>
      <c r="H74" s="43">
        <f t="shared" si="25"/>
        <v>0</v>
      </c>
      <c r="I74" s="43">
        <f t="shared" si="25"/>
        <v>0</v>
      </c>
      <c r="J74" s="43">
        <f t="shared" si="25"/>
        <v>0</v>
      </c>
      <c r="K74" s="43">
        <f t="shared" si="25"/>
        <v>0</v>
      </c>
    </row>
    <row r="75" spans="1:11" ht="50.25" customHeight="1">
      <c r="A75" s="47"/>
      <c r="B75" s="42" t="s">
        <v>64</v>
      </c>
      <c r="C75" s="42" t="s">
        <v>57</v>
      </c>
      <c r="D75" s="43"/>
      <c r="E75" s="43"/>
      <c r="F75" s="43"/>
      <c r="G75" s="43"/>
      <c r="H75" s="43"/>
      <c r="I75" s="43"/>
      <c r="J75" s="43"/>
      <c r="K75" s="43"/>
    </row>
    <row r="76" spans="1:11" ht="27" customHeight="1">
      <c r="A76" s="47"/>
      <c r="B76" s="42" t="s">
        <v>62</v>
      </c>
      <c r="C76" s="42" t="s">
        <v>59</v>
      </c>
      <c r="D76" s="43"/>
      <c r="E76" s="43"/>
      <c r="F76" s="43"/>
      <c r="G76" s="43"/>
      <c r="H76" s="43"/>
      <c r="I76" s="43"/>
      <c r="J76" s="43"/>
      <c r="K76" s="43"/>
    </row>
    <row r="77" spans="1:11" ht="26.25" customHeight="1">
      <c r="A77" s="47" t="s">
        <v>84</v>
      </c>
      <c r="B77" s="42" t="s">
        <v>85</v>
      </c>
      <c r="C77" s="42" t="s">
        <v>52</v>
      </c>
      <c r="D77" s="48"/>
      <c r="E77" s="43">
        <f t="shared" ref="E77:K77" si="26">D77*E78*E79/10000</f>
        <v>0</v>
      </c>
      <c r="F77" s="43">
        <f t="shared" si="26"/>
        <v>0</v>
      </c>
      <c r="G77" s="43">
        <f t="shared" si="26"/>
        <v>0</v>
      </c>
      <c r="H77" s="43">
        <f t="shared" si="26"/>
        <v>0</v>
      </c>
      <c r="I77" s="43">
        <f t="shared" si="26"/>
        <v>0</v>
      </c>
      <c r="J77" s="43">
        <f t="shared" si="26"/>
        <v>0</v>
      </c>
      <c r="K77" s="43">
        <f t="shared" si="26"/>
        <v>0</v>
      </c>
    </row>
    <row r="78" spans="1:11" ht="54.75" customHeight="1">
      <c r="A78" s="47"/>
      <c r="B78" s="42" t="s">
        <v>64</v>
      </c>
      <c r="C78" s="42" t="s">
        <v>57</v>
      </c>
      <c r="D78" s="43"/>
      <c r="E78" s="43"/>
      <c r="F78" s="43"/>
      <c r="G78" s="43"/>
      <c r="H78" s="43"/>
      <c r="I78" s="43"/>
      <c r="J78" s="43"/>
      <c r="K78" s="43"/>
    </row>
    <row r="79" spans="1:11" ht="27" customHeight="1">
      <c r="A79" s="47"/>
      <c r="B79" s="42" t="s">
        <v>62</v>
      </c>
      <c r="C79" s="42" t="s">
        <v>59</v>
      </c>
      <c r="D79" s="43"/>
      <c r="E79" s="43"/>
      <c r="F79" s="43"/>
      <c r="G79" s="43"/>
      <c r="H79" s="43"/>
      <c r="I79" s="43"/>
      <c r="J79" s="43"/>
      <c r="K79" s="43"/>
    </row>
    <row r="80" spans="1:11" ht="38.25" customHeight="1">
      <c r="A80" s="47" t="s">
        <v>86</v>
      </c>
      <c r="B80" s="42" t="s">
        <v>87</v>
      </c>
      <c r="C80" s="42" t="s">
        <v>52</v>
      </c>
      <c r="D80" s="48"/>
      <c r="E80" s="43">
        <f t="shared" ref="E80:K80" si="27">D80*E81*E82/10000</f>
        <v>0</v>
      </c>
      <c r="F80" s="43">
        <f t="shared" si="27"/>
        <v>0</v>
      </c>
      <c r="G80" s="43">
        <f t="shared" si="27"/>
        <v>0</v>
      </c>
      <c r="H80" s="43">
        <f t="shared" si="27"/>
        <v>0</v>
      </c>
      <c r="I80" s="43">
        <f t="shared" si="27"/>
        <v>0</v>
      </c>
      <c r="J80" s="43">
        <f t="shared" si="27"/>
        <v>0</v>
      </c>
      <c r="K80" s="43">
        <f t="shared" si="27"/>
        <v>0</v>
      </c>
    </row>
    <row r="81" spans="1:11" ht="78">
      <c r="A81" s="47"/>
      <c r="B81" s="42" t="s">
        <v>64</v>
      </c>
      <c r="C81" s="42" t="s">
        <v>57</v>
      </c>
      <c r="D81" s="43"/>
      <c r="E81" s="43"/>
      <c r="F81" s="43"/>
      <c r="G81" s="43"/>
      <c r="H81" s="43"/>
      <c r="I81" s="43"/>
      <c r="J81" s="43"/>
      <c r="K81" s="43"/>
    </row>
    <row r="82" spans="1:11" ht="26.25" customHeight="1">
      <c r="A82" s="47"/>
      <c r="B82" s="42" t="s">
        <v>62</v>
      </c>
      <c r="C82" s="42" t="s">
        <v>59</v>
      </c>
      <c r="D82" s="43"/>
      <c r="E82" s="43"/>
      <c r="F82" s="43"/>
      <c r="G82" s="43"/>
      <c r="H82" s="43"/>
      <c r="I82" s="43"/>
      <c r="J82" s="43"/>
      <c r="K82" s="43"/>
    </row>
    <row r="83" spans="1:11" ht="39.75" customHeight="1">
      <c r="A83" s="47" t="s">
        <v>88</v>
      </c>
      <c r="B83" s="42" t="s">
        <v>89</v>
      </c>
      <c r="C83" s="42" t="s">
        <v>52</v>
      </c>
      <c r="D83" s="48"/>
      <c r="E83" s="43">
        <f t="shared" ref="E83:K83" si="28">D83*E84*E85/10000</f>
        <v>0</v>
      </c>
      <c r="F83" s="43">
        <f t="shared" si="28"/>
        <v>0</v>
      </c>
      <c r="G83" s="43">
        <f t="shared" si="28"/>
        <v>0</v>
      </c>
      <c r="H83" s="43">
        <f t="shared" si="28"/>
        <v>0</v>
      </c>
      <c r="I83" s="43">
        <f t="shared" si="28"/>
        <v>0</v>
      </c>
      <c r="J83" s="43">
        <f t="shared" si="28"/>
        <v>0</v>
      </c>
      <c r="K83" s="43">
        <f t="shared" si="28"/>
        <v>0</v>
      </c>
    </row>
    <row r="84" spans="1:11" ht="78">
      <c r="A84" s="47"/>
      <c r="B84" s="42" t="s">
        <v>64</v>
      </c>
      <c r="C84" s="42" t="s">
        <v>57</v>
      </c>
      <c r="D84" s="43"/>
      <c r="E84" s="43"/>
      <c r="F84" s="43"/>
      <c r="G84" s="43"/>
      <c r="H84" s="43"/>
      <c r="I84" s="43"/>
      <c r="J84" s="43"/>
      <c r="K84" s="43"/>
    </row>
    <row r="85" spans="1:11" ht="25.5" customHeight="1">
      <c r="A85" s="47"/>
      <c r="B85" s="42" t="s">
        <v>62</v>
      </c>
      <c r="C85" s="42" t="s">
        <v>59</v>
      </c>
      <c r="D85" s="43"/>
      <c r="E85" s="43"/>
      <c r="F85" s="43"/>
      <c r="G85" s="43"/>
      <c r="H85" s="43"/>
      <c r="I85" s="43"/>
      <c r="J85" s="43"/>
      <c r="K85" s="43"/>
    </row>
    <row r="86" spans="1:11" ht="39.75" customHeight="1">
      <c r="A86" s="47" t="s">
        <v>90</v>
      </c>
      <c r="B86" s="42" t="s">
        <v>91</v>
      </c>
      <c r="C86" s="42" t="s">
        <v>52</v>
      </c>
      <c r="D86" s="48"/>
      <c r="E86" s="43">
        <f t="shared" ref="E86:K86" si="29">D86*E87*E88/10000</f>
        <v>0</v>
      </c>
      <c r="F86" s="43">
        <f t="shared" si="29"/>
        <v>0</v>
      </c>
      <c r="G86" s="43">
        <f t="shared" si="29"/>
        <v>0</v>
      </c>
      <c r="H86" s="43">
        <f t="shared" si="29"/>
        <v>0</v>
      </c>
      <c r="I86" s="43">
        <f t="shared" si="29"/>
        <v>0</v>
      </c>
      <c r="J86" s="43">
        <f t="shared" si="29"/>
        <v>0</v>
      </c>
      <c r="K86" s="43">
        <f t="shared" si="29"/>
        <v>0</v>
      </c>
    </row>
    <row r="87" spans="1:11" ht="78">
      <c r="A87" s="47"/>
      <c r="B87" s="42" t="s">
        <v>64</v>
      </c>
      <c r="C87" s="42" t="s">
        <v>57</v>
      </c>
      <c r="D87" s="43"/>
      <c r="E87" s="43"/>
      <c r="F87" s="43"/>
      <c r="G87" s="43"/>
      <c r="H87" s="43"/>
      <c r="I87" s="43"/>
      <c r="J87" s="43"/>
      <c r="K87" s="43"/>
    </row>
    <row r="88" spans="1:11" ht="26.25" customHeight="1">
      <c r="A88" s="47"/>
      <c r="B88" s="42" t="s">
        <v>62</v>
      </c>
      <c r="C88" s="42" t="s">
        <v>59</v>
      </c>
      <c r="D88" s="43"/>
      <c r="E88" s="43"/>
      <c r="F88" s="43"/>
      <c r="G88" s="43"/>
      <c r="H88" s="43"/>
      <c r="I88" s="43"/>
      <c r="J88" s="43"/>
      <c r="K88" s="43"/>
    </row>
    <row r="89" spans="1:11" ht="31.2">
      <c r="A89" s="47" t="s">
        <v>92</v>
      </c>
      <c r="B89" s="42" t="s">
        <v>93</v>
      </c>
      <c r="C89" s="42" t="s">
        <v>52</v>
      </c>
      <c r="D89" s="33">
        <v>13711985</v>
      </c>
      <c r="E89" s="33">
        <f t="shared" ref="E89:K89" si="30">D89*E90*E91/10000</f>
        <v>13981548.913114998</v>
      </c>
      <c r="F89" s="33">
        <f t="shared" si="30"/>
        <v>14760321.187575504</v>
      </c>
      <c r="G89" s="33">
        <f t="shared" si="30"/>
        <v>15613556.314144492</v>
      </c>
      <c r="H89" s="33">
        <f t="shared" si="30"/>
        <v>16580410.175341574</v>
      </c>
      <c r="I89" s="33">
        <f t="shared" si="30"/>
        <v>17726895.797735918</v>
      </c>
      <c r="J89" s="33">
        <f t="shared" si="30"/>
        <v>19025922.721794005</v>
      </c>
      <c r="K89" s="33">
        <f t="shared" si="30"/>
        <v>20479236.854820963</v>
      </c>
    </row>
    <row r="90" spans="1:11" ht="51.75" customHeight="1">
      <c r="A90" s="47"/>
      <c r="B90" s="42" t="s">
        <v>64</v>
      </c>
      <c r="C90" s="42" t="s">
        <v>57</v>
      </c>
      <c r="D90" s="43"/>
      <c r="E90" s="43">
        <v>103.1</v>
      </c>
      <c r="F90" s="43">
        <v>102</v>
      </c>
      <c r="G90" s="43">
        <v>102.6</v>
      </c>
      <c r="H90" s="43">
        <v>102.8</v>
      </c>
      <c r="I90" s="43">
        <v>103.1</v>
      </c>
      <c r="J90" s="43">
        <v>103.2</v>
      </c>
      <c r="K90" s="43">
        <v>103.3</v>
      </c>
    </row>
    <row r="91" spans="1:11" ht="28.5" customHeight="1">
      <c r="A91" s="47"/>
      <c r="B91" s="42" t="s">
        <v>62</v>
      </c>
      <c r="C91" s="42" t="s">
        <v>59</v>
      </c>
      <c r="D91" s="43"/>
      <c r="E91" s="43">
        <v>98.9</v>
      </c>
      <c r="F91" s="43">
        <v>103.5</v>
      </c>
      <c r="G91" s="43">
        <v>103.1</v>
      </c>
      <c r="H91" s="43">
        <v>103.3</v>
      </c>
      <c r="I91" s="43">
        <v>103.7</v>
      </c>
      <c r="J91" s="43">
        <v>104</v>
      </c>
      <c r="K91" s="43">
        <v>104.2</v>
      </c>
    </row>
    <row r="92" spans="1:11" ht="27.75" customHeight="1">
      <c r="A92" s="47" t="s">
        <v>94</v>
      </c>
      <c r="B92" s="42" t="s">
        <v>95</v>
      </c>
      <c r="C92" s="42" t="s">
        <v>52</v>
      </c>
      <c r="D92" s="48"/>
      <c r="E92" s="49">
        <f t="shared" ref="E92:K92" si="31">D92*E93*E94/10000</f>
        <v>0</v>
      </c>
      <c r="F92" s="49">
        <f t="shared" si="31"/>
        <v>0</v>
      </c>
      <c r="G92" s="49">
        <f t="shared" si="31"/>
        <v>0</v>
      </c>
      <c r="H92" s="49">
        <f t="shared" si="31"/>
        <v>0</v>
      </c>
      <c r="I92" s="49">
        <f t="shared" si="31"/>
        <v>0</v>
      </c>
      <c r="J92" s="49">
        <f t="shared" si="31"/>
        <v>0</v>
      </c>
      <c r="K92" s="49">
        <f t="shared" si="31"/>
        <v>0</v>
      </c>
    </row>
    <row r="93" spans="1:11" ht="78">
      <c r="A93" s="47"/>
      <c r="B93" s="42" t="s">
        <v>64</v>
      </c>
      <c r="C93" s="42" t="s">
        <v>57</v>
      </c>
      <c r="D93" s="43"/>
      <c r="E93" s="43"/>
      <c r="F93" s="43"/>
      <c r="G93" s="43"/>
      <c r="H93" s="43"/>
      <c r="I93" s="43"/>
      <c r="J93" s="43"/>
      <c r="K93" s="43"/>
    </row>
    <row r="94" spans="1:11" ht="27.75" customHeight="1">
      <c r="A94" s="47"/>
      <c r="B94" s="42" t="s">
        <v>62</v>
      </c>
      <c r="C94" s="42" t="s">
        <v>59</v>
      </c>
      <c r="D94" s="43"/>
      <c r="E94" s="43"/>
      <c r="F94" s="43"/>
      <c r="G94" s="43"/>
      <c r="H94" s="43"/>
      <c r="I94" s="43"/>
      <c r="J94" s="43"/>
      <c r="K94" s="43"/>
    </row>
    <row r="95" spans="1:11" ht="27" customHeight="1">
      <c r="A95" s="47" t="s">
        <v>96</v>
      </c>
      <c r="B95" s="42" t="s">
        <v>97</v>
      </c>
      <c r="C95" s="42" t="s">
        <v>52</v>
      </c>
      <c r="D95" s="48"/>
      <c r="E95" s="43">
        <f t="shared" ref="E95:K95" si="32">D95*E96*E97/10000</f>
        <v>0</v>
      </c>
      <c r="F95" s="43">
        <f t="shared" si="32"/>
        <v>0</v>
      </c>
      <c r="G95" s="43">
        <f t="shared" si="32"/>
        <v>0</v>
      </c>
      <c r="H95" s="43">
        <f t="shared" si="32"/>
        <v>0</v>
      </c>
      <c r="I95" s="43">
        <f t="shared" si="32"/>
        <v>0</v>
      </c>
      <c r="J95" s="43">
        <f t="shared" si="32"/>
        <v>0</v>
      </c>
      <c r="K95" s="43">
        <f t="shared" si="32"/>
        <v>0</v>
      </c>
    </row>
    <row r="96" spans="1:11" ht="52.5" customHeight="1">
      <c r="A96" s="47"/>
      <c r="B96" s="42" t="s">
        <v>64</v>
      </c>
      <c r="C96" s="42" t="s">
        <v>57</v>
      </c>
      <c r="D96" s="43"/>
      <c r="E96" s="43"/>
      <c r="F96" s="43"/>
      <c r="G96" s="43"/>
      <c r="H96" s="43"/>
      <c r="I96" s="43"/>
      <c r="J96" s="43"/>
      <c r="K96" s="43"/>
    </row>
    <row r="97" spans="1:11" ht="26.25" customHeight="1">
      <c r="A97" s="47"/>
      <c r="B97" s="42" t="s">
        <v>62</v>
      </c>
      <c r="C97" s="42" t="s">
        <v>59</v>
      </c>
      <c r="D97" s="43"/>
      <c r="E97" s="43"/>
      <c r="F97" s="43"/>
      <c r="G97" s="43"/>
      <c r="H97" s="43"/>
      <c r="I97" s="43"/>
      <c r="J97" s="43"/>
      <c r="K97" s="43"/>
    </row>
    <row r="98" spans="1:11" ht="31.2">
      <c r="A98" s="47" t="s">
        <v>98</v>
      </c>
      <c r="B98" s="42" t="s">
        <v>99</v>
      </c>
      <c r="C98" s="42" t="s">
        <v>52</v>
      </c>
      <c r="D98" s="48"/>
      <c r="E98" s="43">
        <f t="shared" ref="E98:K98" si="33">D98*E99*E100/10000</f>
        <v>0</v>
      </c>
      <c r="F98" s="43">
        <f t="shared" si="33"/>
        <v>0</v>
      </c>
      <c r="G98" s="43">
        <f t="shared" si="33"/>
        <v>0</v>
      </c>
      <c r="H98" s="43">
        <f t="shared" si="33"/>
        <v>0</v>
      </c>
      <c r="I98" s="43">
        <f t="shared" si="33"/>
        <v>0</v>
      </c>
      <c r="J98" s="43">
        <f t="shared" si="33"/>
        <v>0</v>
      </c>
      <c r="K98" s="43">
        <f t="shared" si="33"/>
        <v>0</v>
      </c>
    </row>
    <row r="99" spans="1:11" ht="57" customHeight="1">
      <c r="A99" s="47"/>
      <c r="B99" s="42" t="s">
        <v>64</v>
      </c>
      <c r="C99" s="42" t="s">
        <v>57</v>
      </c>
      <c r="D99" s="43"/>
      <c r="E99" s="43"/>
      <c r="F99" s="43"/>
      <c r="G99" s="43"/>
      <c r="H99" s="43"/>
      <c r="I99" s="43"/>
      <c r="J99" s="43"/>
      <c r="K99" s="43"/>
    </row>
    <row r="100" spans="1:11" ht="26.25" customHeight="1">
      <c r="A100" s="47"/>
      <c r="B100" s="42" t="s">
        <v>62</v>
      </c>
      <c r="C100" s="42" t="s">
        <v>59</v>
      </c>
      <c r="D100" s="43"/>
      <c r="E100" s="43"/>
      <c r="F100" s="43"/>
      <c r="G100" s="43"/>
      <c r="H100" s="43"/>
      <c r="I100" s="43"/>
      <c r="J100" s="43"/>
      <c r="K100" s="43"/>
    </row>
    <row r="101" spans="1:11" ht="31.2">
      <c r="A101" s="47" t="s">
        <v>100</v>
      </c>
      <c r="B101" s="42" t="s">
        <v>101</v>
      </c>
      <c r="C101" s="42" t="s">
        <v>52</v>
      </c>
      <c r="D101" s="48"/>
      <c r="E101" s="43">
        <f t="shared" ref="E101:K101" si="34">D101*E102*E103/10000</f>
        <v>0</v>
      </c>
      <c r="F101" s="43">
        <f t="shared" si="34"/>
        <v>0</v>
      </c>
      <c r="G101" s="43">
        <f t="shared" si="34"/>
        <v>0</v>
      </c>
      <c r="H101" s="43">
        <f t="shared" si="34"/>
        <v>0</v>
      </c>
      <c r="I101" s="43">
        <f t="shared" si="34"/>
        <v>0</v>
      </c>
      <c r="J101" s="43">
        <f t="shared" si="34"/>
        <v>0</v>
      </c>
      <c r="K101" s="43">
        <f t="shared" si="34"/>
        <v>0</v>
      </c>
    </row>
    <row r="102" spans="1:11" ht="52.5" customHeight="1">
      <c r="A102" s="47"/>
      <c r="B102" s="42" t="s">
        <v>64</v>
      </c>
      <c r="C102" s="42" t="s">
        <v>57</v>
      </c>
      <c r="D102" s="43"/>
      <c r="E102" s="43"/>
      <c r="F102" s="43"/>
      <c r="G102" s="43"/>
      <c r="H102" s="43"/>
      <c r="I102" s="43"/>
      <c r="J102" s="43"/>
      <c r="K102" s="43"/>
    </row>
    <row r="103" spans="1:11" ht="46.8">
      <c r="A103" s="47"/>
      <c r="B103" s="42" t="s">
        <v>62</v>
      </c>
      <c r="C103" s="42" t="s">
        <v>59</v>
      </c>
      <c r="D103" s="43"/>
      <c r="E103" s="43"/>
      <c r="F103" s="43"/>
      <c r="G103" s="43"/>
      <c r="H103" s="43"/>
      <c r="I103" s="43"/>
      <c r="J103" s="43"/>
      <c r="K103" s="43"/>
    </row>
    <row r="104" spans="1:11" ht="46.8">
      <c r="A104" s="47" t="s">
        <v>102</v>
      </c>
      <c r="B104" s="42" t="s">
        <v>103</v>
      </c>
      <c r="C104" s="42" t="s">
        <v>52</v>
      </c>
      <c r="D104" s="43"/>
      <c r="E104" s="43">
        <f t="shared" ref="E104:K104" si="35">D104*E105*E106/10000</f>
        <v>0</v>
      </c>
      <c r="F104" s="43">
        <f t="shared" si="35"/>
        <v>0</v>
      </c>
      <c r="G104" s="43">
        <f t="shared" si="35"/>
        <v>0</v>
      </c>
      <c r="H104" s="43">
        <f t="shared" si="35"/>
        <v>0</v>
      </c>
      <c r="I104" s="43">
        <f t="shared" si="35"/>
        <v>0</v>
      </c>
      <c r="J104" s="43">
        <f t="shared" si="35"/>
        <v>0</v>
      </c>
      <c r="K104" s="43">
        <f t="shared" si="35"/>
        <v>0</v>
      </c>
    </row>
    <row r="105" spans="1:11" ht="78">
      <c r="A105" s="47"/>
      <c r="B105" s="42" t="s">
        <v>64</v>
      </c>
      <c r="C105" s="42" t="s">
        <v>57</v>
      </c>
      <c r="D105" s="43"/>
      <c r="E105" s="43"/>
      <c r="F105" s="43"/>
      <c r="G105" s="43"/>
      <c r="H105" s="43"/>
      <c r="I105" s="43"/>
      <c r="J105" s="43"/>
      <c r="K105" s="43"/>
    </row>
    <row r="106" spans="1:11" ht="46.8">
      <c r="A106" s="47"/>
      <c r="B106" s="42" t="s">
        <v>62</v>
      </c>
      <c r="C106" s="42" t="s">
        <v>59</v>
      </c>
      <c r="D106" s="43"/>
      <c r="E106" s="43"/>
      <c r="F106" s="43"/>
      <c r="G106" s="43"/>
      <c r="H106" s="43"/>
      <c r="I106" s="43"/>
      <c r="J106" s="43"/>
      <c r="K106" s="43"/>
    </row>
    <row r="107" spans="1:11" ht="31.2">
      <c r="A107" s="47" t="s">
        <v>104</v>
      </c>
      <c r="B107" s="42" t="s">
        <v>105</v>
      </c>
      <c r="C107" s="42" t="s">
        <v>52</v>
      </c>
      <c r="D107" s="43"/>
      <c r="E107" s="43">
        <f t="shared" ref="E107:K107" si="36">D107*E108*E109/10000</f>
        <v>0</v>
      </c>
      <c r="F107" s="43">
        <f t="shared" si="36"/>
        <v>0</v>
      </c>
      <c r="G107" s="43">
        <f t="shared" si="36"/>
        <v>0</v>
      </c>
      <c r="H107" s="43">
        <f t="shared" si="36"/>
        <v>0</v>
      </c>
      <c r="I107" s="43">
        <f t="shared" si="36"/>
        <v>0</v>
      </c>
      <c r="J107" s="43">
        <f t="shared" si="36"/>
        <v>0</v>
      </c>
      <c r="K107" s="43">
        <f t="shared" si="36"/>
        <v>0</v>
      </c>
    </row>
    <row r="108" spans="1:11" ht="54.75" customHeight="1">
      <c r="A108" s="47"/>
      <c r="B108" s="42" t="s">
        <v>64</v>
      </c>
      <c r="C108" s="42" t="s">
        <v>57</v>
      </c>
      <c r="D108" s="43"/>
      <c r="E108" s="43"/>
      <c r="F108" s="43"/>
      <c r="G108" s="43"/>
      <c r="H108" s="43"/>
      <c r="I108" s="43"/>
      <c r="J108" s="43"/>
      <c r="K108" s="43"/>
    </row>
    <row r="109" spans="1:11" ht="26.25" customHeight="1">
      <c r="A109" s="47"/>
      <c r="B109" s="42" t="s">
        <v>62</v>
      </c>
      <c r="C109" s="42" t="s">
        <v>59</v>
      </c>
      <c r="D109" s="43"/>
      <c r="E109" s="43"/>
      <c r="F109" s="43"/>
      <c r="G109" s="43"/>
      <c r="H109" s="43"/>
      <c r="I109" s="43"/>
      <c r="J109" s="43"/>
      <c r="K109" s="43"/>
    </row>
    <row r="110" spans="1:11" ht="31.2">
      <c r="A110" s="47" t="s">
        <v>106</v>
      </c>
      <c r="B110" s="42" t="s">
        <v>107</v>
      </c>
      <c r="C110" s="42" t="s">
        <v>52</v>
      </c>
      <c r="D110" s="43"/>
      <c r="E110" s="43">
        <f t="shared" ref="E110:K110" si="37">D110*E111*E112/10000</f>
        <v>0</v>
      </c>
      <c r="F110" s="43">
        <f t="shared" si="37"/>
        <v>0</v>
      </c>
      <c r="G110" s="43">
        <f t="shared" si="37"/>
        <v>0</v>
      </c>
      <c r="H110" s="43">
        <f t="shared" si="37"/>
        <v>0</v>
      </c>
      <c r="I110" s="43">
        <f t="shared" si="37"/>
        <v>0</v>
      </c>
      <c r="J110" s="43">
        <f t="shared" si="37"/>
        <v>0</v>
      </c>
      <c r="K110" s="43">
        <f t="shared" si="37"/>
        <v>0</v>
      </c>
    </row>
    <row r="111" spans="1:11" ht="51" customHeight="1">
      <c r="A111" s="47"/>
      <c r="B111" s="42" t="s">
        <v>64</v>
      </c>
      <c r="C111" s="42" t="s">
        <v>57</v>
      </c>
      <c r="D111" s="43"/>
      <c r="E111" s="43"/>
      <c r="F111" s="43"/>
      <c r="G111" s="43"/>
      <c r="H111" s="43"/>
      <c r="I111" s="43"/>
      <c r="J111" s="43"/>
      <c r="K111" s="43"/>
    </row>
    <row r="112" spans="1:11" ht="46.8">
      <c r="A112" s="47"/>
      <c r="B112" s="42" t="s">
        <v>62</v>
      </c>
      <c r="C112" s="42" t="s">
        <v>59</v>
      </c>
      <c r="D112" s="43"/>
      <c r="E112" s="43"/>
      <c r="F112" s="43"/>
      <c r="G112" s="43"/>
      <c r="H112" s="43"/>
      <c r="I112" s="43"/>
      <c r="J112" s="43"/>
      <c r="K112" s="43"/>
    </row>
    <row r="113" spans="1:11" ht="31.2">
      <c r="A113" s="47" t="s">
        <v>108</v>
      </c>
      <c r="B113" s="42" t="s">
        <v>109</v>
      </c>
      <c r="C113" s="42" t="s">
        <v>52</v>
      </c>
      <c r="D113" s="43"/>
      <c r="E113" s="43">
        <f t="shared" ref="E113:K113" si="38">D113*E114*E115/10000</f>
        <v>0</v>
      </c>
      <c r="F113" s="43">
        <f t="shared" si="38"/>
        <v>0</v>
      </c>
      <c r="G113" s="43">
        <f t="shared" si="38"/>
        <v>0</v>
      </c>
      <c r="H113" s="43">
        <f t="shared" si="38"/>
        <v>0</v>
      </c>
      <c r="I113" s="43">
        <f t="shared" si="38"/>
        <v>0</v>
      </c>
      <c r="J113" s="43">
        <f t="shared" si="38"/>
        <v>0</v>
      </c>
      <c r="K113" s="43">
        <f t="shared" si="38"/>
        <v>0</v>
      </c>
    </row>
    <row r="114" spans="1:11" ht="78">
      <c r="A114" s="47"/>
      <c r="B114" s="42" t="s">
        <v>64</v>
      </c>
      <c r="C114" s="42" t="s">
        <v>57</v>
      </c>
      <c r="D114" s="43"/>
      <c r="E114" s="43"/>
      <c r="F114" s="43"/>
      <c r="G114" s="43"/>
      <c r="H114" s="43"/>
      <c r="I114" s="43"/>
      <c r="J114" s="43"/>
      <c r="K114" s="43"/>
    </row>
    <row r="115" spans="1:11" ht="46.8">
      <c r="A115" s="47"/>
      <c r="B115" s="42" t="s">
        <v>62</v>
      </c>
      <c r="C115" s="42" t="s">
        <v>59</v>
      </c>
      <c r="D115" s="43"/>
      <c r="E115" s="43"/>
      <c r="F115" s="43"/>
      <c r="G115" s="43"/>
      <c r="H115" s="43"/>
      <c r="I115" s="43"/>
      <c r="J115" s="43"/>
      <c r="K115" s="43"/>
    </row>
    <row r="116" spans="1:11" ht="31.2">
      <c r="A116" s="47" t="s">
        <v>110</v>
      </c>
      <c r="B116" s="42" t="s">
        <v>111</v>
      </c>
      <c r="C116" s="42" t="s">
        <v>52</v>
      </c>
      <c r="D116" s="43"/>
      <c r="E116" s="43">
        <f t="shared" ref="E116:K116" si="39">D116*E117*E118/10000</f>
        <v>0</v>
      </c>
      <c r="F116" s="43">
        <f t="shared" si="39"/>
        <v>0</v>
      </c>
      <c r="G116" s="43">
        <f t="shared" si="39"/>
        <v>0</v>
      </c>
      <c r="H116" s="43">
        <f t="shared" si="39"/>
        <v>0</v>
      </c>
      <c r="I116" s="43">
        <f t="shared" si="39"/>
        <v>0</v>
      </c>
      <c r="J116" s="43">
        <f t="shared" si="39"/>
        <v>0</v>
      </c>
      <c r="K116" s="43">
        <f t="shared" si="39"/>
        <v>0</v>
      </c>
    </row>
    <row r="117" spans="1:11" ht="51" customHeight="1">
      <c r="A117" s="47"/>
      <c r="B117" s="42" t="s">
        <v>64</v>
      </c>
      <c r="C117" s="42" t="s">
        <v>57</v>
      </c>
      <c r="D117" s="43"/>
      <c r="E117" s="43"/>
      <c r="F117" s="43"/>
      <c r="G117" s="43"/>
      <c r="H117" s="43"/>
      <c r="I117" s="43"/>
      <c r="J117" s="43"/>
      <c r="K117" s="43"/>
    </row>
    <row r="118" spans="1:11" ht="46.8">
      <c r="A118" s="47"/>
      <c r="B118" s="42" t="s">
        <v>62</v>
      </c>
      <c r="C118" s="42" t="s">
        <v>59</v>
      </c>
      <c r="D118" s="43"/>
      <c r="E118" s="43"/>
      <c r="F118" s="43"/>
      <c r="G118" s="43"/>
      <c r="H118" s="43"/>
      <c r="I118" s="43"/>
      <c r="J118" s="43"/>
      <c r="K118" s="43"/>
    </row>
    <row r="119" spans="1:11" ht="31.2">
      <c r="A119" s="47" t="s">
        <v>112</v>
      </c>
      <c r="B119" s="42" t="s">
        <v>113</v>
      </c>
      <c r="C119" s="42" t="s">
        <v>52</v>
      </c>
      <c r="D119" s="43"/>
      <c r="E119" s="43">
        <f t="shared" ref="E119:K119" si="40">D119*E120*E121/10000</f>
        <v>0</v>
      </c>
      <c r="F119" s="43">
        <f t="shared" si="40"/>
        <v>0</v>
      </c>
      <c r="G119" s="43">
        <f t="shared" si="40"/>
        <v>0</v>
      </c>
      <c r="H119" s="43">
        <f t="shared" si="40"/>
        <v>0</v>
      </c>
      <c r="I119" s="43">
        <f t="shared" si="40"/>
        <v>0</v>
      </c>
      <c r="J119" s="43">
        <f t="shared" si="40"/>
        <v>0</v>
      </c>
      <c r="K119" s="43">
        <f t="shared" si="40"/>
        <v>0</v>
      </c>
    </row>
    <row r="120" spans="1:11" ht="78">
      <c r="A120" s="47"/>
      <c r="B120" s="42" t="s">
        <v>64</v>
      </c>
      <c r="C120" s="42" t="s">
        <v>57</v>
      </c>
      <c r="D120" s="43"/>
      <c r="E120" s="43"/>
      <c r="F120" s="43"/>
      <c r="G120" s="43"/>
      <c r="H120" s="43"/>
      <c r="I120" s="43"/>
      <c r="J120" s="43"/>
      <c r="K120" s="43"/>
    </row>
    <row r="121" spans="1:11" ht="46.8">
      <c r="A121" s="47"/>
      <c r="B121" s="42" t="s">
        <v>62</v>
      </c>
      <c r="C121" s="42" t="s">
        <v>59</v>
      </c>
      <c r="D121" s="43"/>
      <c r="E121" s="43"/>
      <c r="F121" s="43"/>
      <c r="G121" s="43"/>
      <c r="H121" s="43"/>
      <c r="I121" s="43"/>
      <c r="J121" s="43"/>
      <c r="K121" s="43"/>
    </row>
    <row r="122" spans="1:11" ht="88.8">
      <c r="A122" s="47">
        <v>4</v>
      </c>
      <c r="B122" s="42" t="s">
        <v>114</v>
      </c>
      <c r="C122" s="42" t="s">
        <v>52</v>
      </c>
      <c r="D122" s="48"/>
      <c r="E122" s="43">
        <f t="shared" ref="E122:K122" si="41">D122*E123*E124/10000</f>
        <v>0</v>
      </c>
      <c r="F122" s="43">
        <f t="shared" si="41"/>
        <v>0</v>
      </c>
      <c r="G122" s="43">
        <f t="shared" si="41"/>
        <v>0</v>
      </c>
      <c r="H122" s="43">
        <f t="shared" si="41"/>
        <v>0</v>
      </c>
      <c r="I122" s="43">
        <f t="shared" si="41"/>
        <v>0</v>
      </c>
      <c r="J122" s="43">
        <f t="shared" si="41"/>
        <v>0</v>
      </c>
      <c r="K122" s="43">
        <f t="shared" si="41"/>
        <v>0</v>
      </c>
    </row>
    <row r="123" spans="1:11" ht="51.75" customHeight="1">
      <c r="A123" s="47"/>
      <c r="B123" s="42" t="s">
        <v>64</v>
      </c>
      <c r="C123" s="42" t="s">
        <v>57</v>
      </c>
      <c r="D123" s="43"/>
      <c r="E123" s="43"/>
      <c r="F123" s="43"/>
      <c r="G123" s="43"/>
      <c r="H123" s="43"/>
      <c r="I123" s="43"/>
      <c r="J123" s="43"/>
      <c r="K123" s="43"/>
    </row>
    <row r="124" spans="1:11" ht="46.8">
      <c r="A124" s="47"/>
      <c r="B124" s="42" t="s">
        <v>62</v>
      </c>
      <c r="C124" s="42" t="s">
        <v>59</v>
      </c>
      <c r="D124" s="43"/>
      <c r="E124" s="43"/>
      <c r="F124" s="43"/>
      <c r="G124" s="43"/>
      <c r="H124" s="43"/>
      <c r="I124" s="43"/>
      <c r="J124" s="43"/>
      <c r="K124" s="43"/>
    </row>
    <row r="125" spans="1:11" ht="94.5" customHeight="1">
      <c r="A125" s="47" t="s">
        <v>39</v>
      </c>
      <c r="B125" s="42" t="s">
        <v>115</v>
      </c>
      <c r="C125" s="42" t="s">
        <v>52</v>
      </c>
      <c r="D125" s="48"/>
      <c r="E125" s="43">
        <f t="shared" ref="E125:K125" si="42">D125*E126*E127/10000</f>
        <v>0</v>
      </c>
      <c r="F125" s="43">
        <f t="shared" si="42"/>
        <v>0</v>
      </c>
      <c r="G125" s="43">
        <f t="shared" si="42"/>
        <v>0</v>
      </c>
      <c r="H125" s="43">
        <f t="shared" si="42"/>
        <v>0</v>
      </c>
      <c r="I125" s="43">
        <f t="shared" si="42"/>
        <v>0</v>
      </c>
      <c r="J125" s="43">
        <f t="shared" si="42"/>
        <v>0</v>
      </c>
      <c r="K125" s="43">
        <f t="shared" si="42"/>
        <v>0</v>
      </c>
    </row>
    <row r="126" spans="1:11" ht="78">
      <c r="A126" s="47"/>
      <c r="B126" s="42" t="s">
        <v>64</v>
      </c>
      <c r="C126" s="42" t="s">
        <v>57</v>
      </c>
      <c r="D126" s="43"/>
      <c r="E126" s="43"/>
      <c r="F126" s="43"/>
      <c r="G126" s="43"/>
      <c r="H126" s="43"/>
      <c r="I126" s="43"/>
      <c r="J126" s="43"/>
      <c r="K126" s="43"/>
    </row>
    <row r="127" spans="1:11" ht="46.8">
      <c r="A127" s="47"/>
      <c r="B127" s="42" t="s">
        <v>62</v>
      </c>
      <c r="C127" s="42" t="s">
        <v>59</v>
      </c>
      <c r="D127" s="43"/>
      <c r="E127" s="43"/>
      <c r="F127" s="43"/>
      <c r="G127" s="43"/>
      <c r="H127" s="43"/>
      <c r="I127" s="43"/>
      <c r="J127" s="43"/>
      <c r="K127" s="43"/>
    </row>
    <row r="128" spans="1:11" ht="41.25" customHeight="1">
      <c r="A128" s="22"/>
      <c r="B128" s="22"/>
      <c r="C128" s="22"/>
      <c r="D128" s="22"/>
      <c r="E128" s="22"/>
      <c r="F128" s="22"/>
      <c r="G128" s="22"/>
      <c r="H128" s="22"/>
      <c r="I128" s="5"/>
      <c r="J128" s="5"/>
      <c r="K128" s="5"/>
    </row>
    <row r="129" spans="1:11" ht="13.5" customHeight="1">
      <c r="A129" s="7" t="s">
        <v>3</v>
      </c>
      <c r="B129" s="8" t="s">
        <v>4</v>
      </c>
      <c r="C129" s="8" t="s">
        <v>5</v>
      </c>
      <c r="D129" s="9" t="s">
        <v>6</v>
      </c>
      <c r="E129" s="9" t="s">
        <v>7</v>
      </c>
      <c r="F129" s="7" t="s">
        <v>8</v>
      </c>
      <c r="G129" s="7"/>
      <c r="H129" s="7"/>
      <c r="I129" s="7"/>
      <c r="J129" s="7"/>
      <c r="K129" s="7"/>
    </row>
    <row r="130" spans="1:11" ht="26.25" customHeight="1">
      <c r="A130" s="7"/>
      <c r="B130" s="8"/>
      <c r="C130" s="8"/>
      <c r="D130" s="10">
        <v>2017</v>
      </c>
      <c r="E130" s="9">
        <v>2018</v>
      </c>
      <c r="F130" s="10">
        <v>2019</v>
      </c>
      <c r="G130" s="10">
        <v>2020</v>
      </c>
      <c r="H130" s="10">
        <v>2021</v>
      </c>
      <c r="I130" s="10">
        <v>2022</v>
      </c>
      <c r="J130" s="10">
        <v>2023</v>
      </c>
      <c r="K130" s="10">
        <v>2024</v>
      </c>
    </row>
    <row r="131" spans="1:11" ht="18" customHeight="1">
      <c r="A131" s="23" t="s">
        <v>116</v>
      </c>
      <c r="B131" s="8" t="s">
        <v>117</v>
      </c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33.75" customHeight="1">
      <c r="A132" s="47">
        <v>1</v>
      </c>
      <c r="B132" s="13" t="s">
        <v>118</v>
      </c>
      <c r="C132" s="30" t="s">
        <v>52</v>
      </c>
      <c r="D132" s="33">
        <f t="shared" ref="D132:K132" si="43">D135+D144</f>
        <v>667292</v>
      </c>
      <c r="E132" s="43">
        <f t="shared" si="43"/>
        <v>673113.39571199997</v>
      </c>
      <c r="F132" s="43">
        <f t="shared" si="43"/>
        <v>702004.8170009387</v>
      </c>
      <c r="G132" s="43">
        <f t="shared" si="43"/>
        <v>731472.80132313038</v>
      </c>
      <c r="H132" s="43">
        <f t="shared" si="43"/>
        <v>761068.62216338597</v>
      </c>
      <c r="I132" s="43">
        <f t="shared" si="43"/>
        <v>793450.01530601096</v>
      </c>
      <c r="J132" s="43">
        <f t="shared" si="43"/>
        <v>829313.95599784271</v>
      </c>
      <c r="K132" s="43">
        <f t="shared" si="43"/>
        <v>868643.13819740084</v>
      </c>
    </row>
    <row r="133" spans="1:11" ht="53.25" customHeight="1">
      <c r="A133" s="47"/>
      <c r="B133" s="13" t="s">
        <v>64</v>
      </c>
      <c r="C133" s="30" t="s">
        <v>57</v>
      </c>
      <c r="D133" s="43"/>
      <c r="E133" s="43">
        <f t="shared" ref="E133:K133" si="44">(D135*E136+D144*E145)/D132</f>
        <v>100.2</v>
      </c>
      <c r="F133" s="43">
        <f t="shared" si="44"/>
        <v>100.80000000000001</v>
      </c>
      <c r="G133" s="43">
        <f t="shared" si="44"/>
        <v>100.8</v>
      </c>
      <c r="H133" s="43">
        <f t="shared" si="44"/>
        <v>100.5</v>
      </c>
      <c r="I133" s="43">
        <f t="shared" si="44"/>
        <v>100.49999999999999</v>
      </c>
      <c r="J133" s="43">
        <f t="shared" si="44"/>
        <v>100.5</v>
      </c>
      <c r="K133" s="43">
        <f t="shared" si="44"/>
        <v>100.5</v>
      </c>
    </row>
    <row r="134" spans="1:11" ht="46.8">
      <c r="A134" s="47"/>
      <c r="B134" s="13" t="s">
        <v>62</v>
      </c>
      <c r="C134" s="30" t="s">
        <v>59</v>
      </c>
      <c r="D134" s="43"/>
      <c r="E134" s="43">
        <f t="shared" ref="E134:K134" si="45">E132/D132/E133*10000</f>
        <v>100.6710489560792</v>
      </c>
      <c r="F134" s="43">
        <f t="shared" si="45"/>
        <v>103.4644912188498</v>
      </c>
      <c r="G134" s="43">
        <f t="shared" si="45"/>
        <v>103.37072396885267</v>
      </c>
      <c r="H134" s="43">
        <f t="shared" si="45"/>
        <v>103.52841687866328</v>
      </c>
      <c r="I134" s="43">
        <f t="shared" si="45"/>
        <v>103.73604689519846</v>
      </c>
      <c r="J134" s="43">
        <f t="shared" si="45"/>
        <v>104.00000000000001</v>
      </c>
      <c r="K134" s="43">
        <f t="shared" si="45"/>
        <v>104.22126919409105</v>
      </c>
    </row>
    <row r="135" spans="1:11" ht="39.75" customHeight="1">
      <c r="A135" s="47" t="s">
        <v>15</v>
      </c>
      <c r="B135" s="50" t="s">
        <v>119</v>
      </c>
      <c r="C135" s="30" t="s">
        <v>52</v>
      </c>
      <c r="D135" s="33">
        <f t="shared" ref="D135:K135" si="46">D138+D140+D142</f>
        <v>139933</v>
      </c>
      <c r="E135" s="43">
        <f t="shared" si="46"/>
        <v>144699.677712</v>
      </c>
      <c r="F135" s="43">
        <f t="shared" si="46"/>
        <v>151253.99431364276</v>
      </c>
      <c r="G135" s="43">
        <f t="shared" si="46"/>
        <v>156885.48302992829</v>
      </c>
      <c r="H135" s="43">
        <f t="shared" si="46"/>
        <v>162242.33784798521</v>
      </c>
      <c r="I135" s="43">
        <f t="shared" si="46"/>
        <v>168760.42377102803</v>
      </c>
      <c r="J135" s="43">
        <f t="shared" si="46"/>
        <v>176388.3949254785</v>
      </c>
      <c r="K135" s="43">
        <f t="shared" si="46"/>
        <v>184892.96138681044</v>
      </c>
    </row>
    <row r="136" spans="1:11" ht="78">
      <c r="A136" s="47"/>
      <c r="B136" s="13" t="s">
        <v>64</v>
      </c>
      <c r="C136" s="30" t="s">
        <v>57</v>
      </c>
      <c r="D136" s="43"/>
      <c r="E136" s="43">
        <f t="shared" ref="E136:K136" si="47">(D138*E139+D140*E141+D142*E143)/D135</f>
        <v>100.2</v>
      </c>
      <c r="F136" s="43">
        <f t="shared" si="47"/>
        <v>100.8</v>
      </c>
      <c r="G136" s="43">
        <f t="shared" si="47"/>
        <v>100.8</v>
      </c>
      <c r="H136" s="43">
        <f t="shared" si="47"/>
        <v>100.5</v>
      </c>
      <c r="I136" s="43">
        <f t="shared" si="47"/>
        <v>100.5</v>
      </c>
      <c r="J136" s="43">
        <f t="shared" si="47"/>
        <v>100.50000000000001</v>
      </c>
      <c r="K136" s="43">
        <f t="shared" si="47"/>
        <v>100.50000000000001</v>
      </c>
    </row>
    <row r="137" spans="1:11" ht="46.8">
      <c r="A137" s="47"/>
      <c r="B137" s="13" t="s">
        <v>62</v>
      </c>
      <c r="C137" s="30" t="s">
        <v>59</v>
      </c>
      <c r="D137" s="43"/>
      <c r="E137" s="43">
        <v>103.2</v>
      </c>
      <c r="F137" s="43">
        <v>103.7</v>
      </c>
      <c r="G137" s="43">
        <v>102.9</v>
      </c>
      <c r="H137" s="43">
        <v>102.9</v>
      </c>
      <c r="I137" s="43">
        <v>103.5</v>
      </c>
      <c r="J137" s="43">
        <v>104</v>
      </c>
      <c r="K137" s="43">
        <v>104.3</v>
      </c>
    </row>
    <row r="138" spans="1:11" s="29" customFormat="1" ht="31.2">
      <c r="A138" s="51" t="s">
        <v>120</v>
      </c>
      <c r="B138" s="50" t="s">
        <v>121</v>
      </c>
      <c r="C138" s="30" t="s">
        <v>52</v>
      </c>
      <c r="D138" s="33">
        <v>137520</v>
      </c>
      <c r="E138" s="43">
        <f t="shared" ref="E138:K138" si="48">D138*E139*E137/10000</f>
        <v>142204.48128000001</v>
      </c>
      <c r="F138" s="43">
        <f t="shared" si="48"/>
        <v>148645.77546405888</v>
      </c>
      <c r="G138" s="43">
        <f t="shared" si="48"/>
        <v>154180.15497613672</v>
      </c>
      <c r="H138" s="43">
        <f t="shared" si="48"/>
        <v>159444.63636779692</v>
      </c>
      <c r="I138" s="43">
        <f t="shared" si="48"/>
        <v>165850.32463387318</v>
      </c>
      <c r="J138" s="43">
        <f t="shared" si="48"/>
        <v>173346.75930732425</v>
      </c>
      <c r="K138" s="43">
        <f t="shared" si="48"/>
        <v>181704.67330732688</v>
      </c>
    </row>
    <row r="139" spans="1:11" ht="46.8">
      <c r="A139" s="51"/>
      <c r="B139" s="18" t="s">
        <v>64</v>
      </c>
      <c r="C139" s="30" t="s">
        <v>59</v>
      </c>
      <c r="D139" s="43"/>
      <c r="E139" s="43">
        <v>100.2</v>
      </c>
      <c r="F139" s="43">
        <v>100.8</v>
      </c>
      <c r="G139" s="43">
        <v>100.8</v>
      </c>
      <c r="H139" s="43">
        <v>100.5</v>
      </c>
      <c r="I139" s="43">
        <v>100.5</v>
      </c>
      <c r="J139" s="43">
        <v>100.5</v>
      </c>
      <c r="K139" s="43">
        <v>100.5</v>
      </c>
    </row>
    <row r="140" spans="1:11" ht="31.2">
      <c r="A140" s="51" t="s">
        <v>122</v>
      </c>
      <c r="B140" s="18" t="s">
        <v>123</v>
      </c>
      <c r="C140" s="30" t="s">
        <v>52</v>
      </c>
      <c r="D140" s="43"/>
      <c r="E140" s="43">
        <f t="shared" ref="E140:K140" si="49">D140*E141*E137/10000</f>
        <v>0</v>
      </c>
      <c r="F140" s="43">
        <f t="shared" si="49"/>
        <v>0</v>
      </c>
      <c r="G140" s="43">
        <f t="shared" si="49"/>
        <v>0</v>
      </c>
      <c r="H140" s="43">
        <f t="shared" si="49"/>
        <v>0</v>
      </c>
      <c r="I140" s="43">
        <f t="shared" si="49"/>
        <v>0</v>
      </c>
      <c r="J140" s="43">
        <f t="shared" si="49"/>
        <v>0</v>
      </c>
      <c r="K140" s="43">
        <f t="shared" si="49"/>
        <v>0</v>
      </c>
    </row>
    <row r="141" spans="1:11" ht="78">
      <c r="A141" s="51"/>
      <c r="B141" s="18" t="s">
        <v>64</v>
      </c>
      <c r="C141" s="30" t="s">
        <v>57</v>
      </c>
      <c r="D141" s="43"/>
      <c r="E141" s="43"/>
      <c r="F141" s="43"/>
      <c r="G141" s="43"/>
      <c r="H141" s="43"/>
      <c r="I141" s="43"/>
      <c r="J141" s="43"/>
      <c r="K141" s="43"/>
    </row>
    <row r="142" spans="1:11" ht="42" customHeight="1">
      <c r="A142" s="51" t="s">
        <v>124</v>
      </c>
      <c r="B142" s="50" t="s">
        <v>125</v>
      </c>
      <c r="C142" s="30" t="s">
        <v>52</v>
      </c>
      <c r="D142" s="33">
        <v>2413</v>
      </c>
      <c r="E142" s="43">
        <f t="shared" ref="E142:K142" si="50">D142*E143*E137/10000</f>
        <v>2495.1964320000002</v>
      </c>
      <c r="F142" s="43">
        <f t="shared" si="50"/>
        <v>2608.2188495838718</v>
      </c>
      <c r="G142" s="43">
        <f t="shared" si="50"/>
        <v>2705.3280537915784</v>
      </c>
      <c r="H142" s="43">
        <f t="shared" si="50"/>
        <v>2797.7014801882924</v>
      </c>
      <c r="I142" s="43">
        <f t="shared" si="50"/>
        <v>2910.0991371548571</v>
      </c>
      <c r="J142" s="43">
        <f t="shared" si="50"/>
        <v>3041.6356181542569</v>
      </c>
      <c r="K142" s="43">
        <f t="shared" si="50"/>
        <v>3188.2880794835642</v>
      </c>
    </row>
    <row r="143" spans="1:11" ht="46.8">
      <c r="A143" s="51"/>
      <c r="B143" s="18" t="s">
        <v>64</v>
      </c>
      <c r="C143" s="30" t="s">
        <v>59</v>
      </c>
      <c r="D143" s="43"/>
      <c r="E143" s="43">
        <v>100.2</v>
      </c>
      <c r="F143" s="43">
        <v>100.8</v>
      </c>
      <c r="G143" s="43">
        <v>100.8</v>
      </c>
      <c r="H143" s="43">
        <v>100.5</v>
      </c>
      <c r="I143" s="43">
        <v>100.5</v>
      </c>
      <c r="J143" s="43">
        <v>100.5</v>
      </c>
      <c r="K143" s="43">
        <v>100.5</v>
      </c>
    </row>
    <row r="144" spans="1:11" ht="39.75" customHeight="1">
      <c r="A144" s="47" t="s">
        <v>17</v>
      </c>
      <c r="B144" s="52" t="s">
        <v>126</v>
      </c>
      <c r="C144" s="18" t="s">
        <v>52</v>
      </c>
      <c r="D144" s="33">
        <f t="shared" ref="D144:K144" si="51">D147+D149+D151</f>
        <v>527359</v>
      </c>
      <c r="E144" s="43">
        <f t="shared" si="51"/>
        <v>528413.71799999999</v>
      </c>
      <c r="F144" s="43">
        <f t="shared" si="51"/>
        <v>550750.82268729596</v>
      </c>
      <c r="G144" s="43">
        <f t="shared" si="51"/>
        <v>574587.31829320209</v>
      </c>
      <c r="H144" s="43">
        <f t="shared" si="51"/>
        <v>598826.28431540076</v>
      </c>
      <c r="I144" s="43">
        <f t="shared" si="51"/>
        <v>624689.5915349829</v>
      </c>
      <c r="J144" s="43">
        <f t="shared" si="51"/>
        <v>652925.56107236422</v>
      </c>
      <c r="K144" s="43">
        <f t="shared" si="51"/>
        <v>683750.17681059043</v>
      </c>
    </row>
    <row r="145" spans="1:12" ht="51.75" customHeight="1">
      <c r="A145" s="47"/>
      <c r="B145" s="13" t="s">
        <v>64</v>
      </c>
      <c r="C145" s="18" t="s">
        <v>127</v>
      </c>
      <c r="D145" s="43">
        <v>99.9</v>
      </c>
      <c r="E145" s="43">
        <v>100.2</v>
      </c>
      <c r="F145" s="43">
        <v>100.8</v>
      </c>
      <c r="G145" s="43">
        <v>100.8</v>
      </c>
      <c r="H145" s="43">
        <v>100.5</v>
      </c>
      <c r="I145" s="43">
        <v>100.5</v>
      </c>
      <c r="J145" s="43">
        <v>100.5</v>
      </c>
      <c r="K145" s="43">
        <v>100.5</v>
      </c>
    </row>
    <row r="146" spans="1:12" ht="46.8">
      <c r="A146" s="47"/>
      <c r="B146" s="13" t="s">
        <v>62</v>
      </c>
      <c r="C146" s="18" t="s">
        <v>59</v>
      </c>
      <c r="D146" s="15"/>
      <c r="E146" s="43">
        <v>100</v>
      </c>
      <c r="F146" s="43">
        <v>103.4</v>
      </c>
      <c r="G146" s="43">
        <v>103.5</v>
      </c>
      <c r="H146" s="43">
        <v>103.7</v>
      </c>
      <c r="I146" s="43">
        <v>103.8</v>
      </c>
      <c r="J146" s="43">
        <v>104</v>
      </c>
      <c r="K146" s="43">
        <v>104.2</v>
      </c>
    </row>
    <row r="147" spans="1:12" s="29" customFormat="1" ht="31.2">
      <c r="A147" s="51" t="s">
        <v>128</v>
      </c>
      <c r="B147" s="52" t="s">
        <v>121</v>
      </c>
      <c r="C147" s="18" t="s">
        <v>52</v>
      </c>
      <c r="D147" s="33">
        <v>524851</v>
      </c>
      <c r="E147" s="43">
        <f t="shared" ref="E147:K147" si="52">D147*E148*E146/10000</f>
        <v>525900.70200000005</v>
      </c>
      <c r="F147" s="43">
        <f t="shared" si="52"/>
        <v>548131.57647494401</v>
      </c>
      <c r="G147" s="43">
        <f t="shared" si="52"/>
        <v>571854.7111047795</v>
      </c>
      <c r="H147" s="43">
        <f t="shared" si="52"/>
        <v>595978.40209273458</v>
      </c>
      <c r="I147" s="43">
        <f t="shared" si="52"/>
        <v>621718.70927911974</v>
      </c>
      <c r="J147" s="43">
        <f t="shared" si="52"/>
        <v>649820.39493853599</v>
      </c>
      <c r="K147" s="43">
        <f t="shared" si="52"/>
        <v>680498.41578358423</v>
      </c>
    </row>
    <row r="148" spans="1:12" ht="46.8">
      <c r="A148" s="51"/>
      <c r="B148" s="18" t="s">
        <v>64</v>
      </c>
      <c r="C148" s="18" t="s">
        <v>59</v>
      </c>
      <c r="D148" s="43"/>
      <c r="E148" s="43">
        <v>100.2</v>
      </c>
      <c r="F148" s="43">
        <v>100.8</v>
      </c>
      <c r="G148" s="43">
        <v>100.8</v>
      </c>
      <c r="H148" s="43">
        <v>100.5</v>
      </c>
      <c r="I148" s="43">
        <v>100.5</v>
      </c>
      <c r="J148" s="43">
        <v>100.5</v>
      </c>
      <c r="K148" s="43">
        <v>100.5</v>
      </c>
    </row>
    <row r="149" spans="1:12" ht="31.2">
      <c r="A149" s="51" t="s">
        <v>129</v>
      </c>
      <c r="B149" s="18" t="s">
        <v>123</v>
      </c>
      <c r="C149" s="18" t="s">
        <v>52</v>
      </c>
      <c r="D149" s="15"/>
      <c r="E149" s="43">
        <f t="shared" ref="E149:K149" si="53">D149*E150*E146/10000</f>
        <v>0</v>
      </c>
      <c r="F149" s="43">
        <f t="shared" si="53"/>
        <v>0</v>
      </c>
      <c r="G149" s="43">
        <f t="shared" si="53"/>
        <v>0</v>
      </c>
      <c r="H149" s="43">
        <f t="shared" si="53"/>
        <v>0</v>
      </c>
      <c r="I149" s="43">
        <f t="shared" si="53"/>
        <v>0</v>
      </c>
      <c r="J149" s="43">
        <f t="shared" si="53"/>
        <v>0</v>
      </c>
      <c r="K149" s="43">
        <f t="shared" si="53"/>
        <v>0</v>
      </c>
    </row>
    <row r="150" spans="1:12" ht="51" customHeight="1">
      <c r="A150" s="51"/>
      <c r="B150" s="18" t="s">
        <v>64</v>
      </c>
      <c r="C150" s="18" t="s">
        <v>57</v>
      </c>
      <c r="D150" s="43"/>
      <c r="E150" s="43">
        <v>100.2</v>
      </c>
      <c r="F150" s="43">
        <v>100.8</v>
      </c>
      <c r="G150" s="43">
        <v>100.8</v>
      </c>
      <c r="H150" s="43">
        <v>100.5</v>
      </c>
      <c r="I150" s="43">
        <v>100.5</v>
      </c>
      <c r="J150" s="43">
        <v>100.5</v>
      </c>
      <c r="K150" s="43">
        <v>100.5</v>
      </c>
    </row>
    <row r="151" spans="1:12" ht="41.25" customHeight="1">
      <c r="A151" s="51" t="s">
        <v>130</v>
      </c>
      <c r="B151" s="52" t="s">
        <v>125</v>
      </c>
      <c r="C151" s="18" t="s">
        <v>52</v>
      </c>
      <c r="D151" s="33">
        <v>2508</v>
      </c>
      <c r="E151" s="43">
        <f t="shared" ref="E151:K151" si="54">D151*E152*E146/10000</f>
        <v>2513.0160000000001</v>
      </c>
      <c r="F151" s="43">
        <f t="shared" si="54"/>
        <v>2619.2462123520004</v>
      </c>
      <c r="G151" s="43">
        <f t="shared" si="54"/>
        <v>2732.6071884225948</v>
      </c>
      <c r="H151" s="43">
        <f t="shared" si="54"/>
        <v>2847.8822226662023</v>
      </c>
      <c r="I151" s="43">
        <f t="shared" si="54"/>
        <v>2970.8822558631559</v>
      </c>
      <c r="J151" s="43">
        <f t="shared" si="54"/>
        <v>3105.166133828171</v>
      </c>
      <c r="K151" s="43">
        <f t="shared" si="54"/>
        <v>3251.7610270061991</v>
      </c>
    </row>
    <row r="152" spans="1:12" ht="46.8">
      <c r="A152" s="51"/>
      <c r="B152" s="18" t="s">
        <v>64</v>
      </c>
      <c r="C152" s="18" t="s">
        <v>59</v>
      </c>
      <c r="D152" s="43"/>
      <c r="E152" s="43">
        <v>100.2</v>
      </c>
      <c r="F152" s="43">
        <v>100.8</v>
      </c>
      <c r="G152" s="43">
        <v>100.8</v>
      </c>
      <c r="H152" s="43">
        <v>100.5</v>
      </c>
      <c r="I152" s="43">
        <v>100.5</v>
      </c>
      <c r="J152" s="43">
        <v>100.5</v>
      </c>
      <c r="K152" s="43">
        <v>100.5</v>
      </c>
    </row>
    <row r="153" spans="1:12" ht="43.5" customHeight="1">
      <c r="A153" s="22"/>
      <c r="B153" s="22"/>
      <c r="C153" s="22"/>
      <c r="D153" s="22"/>
      <c r="E153" s="22"/>
      <c r="F153" s="22"/>
      <c r="G153" s="22"/>
      <c r="H153" s="22"/>
      <c r="I153" s="5"/>
      <c r="J153" s="5"/>
      <c r="K153" s="5"/>
    </row>
    <row r="154" spans="1:12" ht="22.5" customHeight="1">
      <c r="A154" s="7" t="s">
        <v>3</v>
      </c>
      <c r="B154" s="8" t="s">
        <v>4</v>
      </c>
      <c r="C154" s="8" t="s">
        <v>5</v>
      </c>
      <c r="D154" s="9" t="s">
        <v>6</v>
      </c>
      <c r="E154" s="9" t="s">
        <v>7</v>
      </c>
      <c r="F154" s="7" t="s">
        <v>8</v>
      </c>
      <c r="G154" s="7"/>
      <c r="H154" s="7"/>
      <c r="I154" s="7"/>
      <c r="J154" s="7"/>
      <c r="K154" s="7"/>
    </row>
    <row r="155" spans="1:12">
      <c r="A155" s="7"/>
      <c r="B155" s="8"/>
      <c r="C155" s="8"/>
      <c r="D155" s="10">
        <v>2017</v>
      </c>
      <c r="E155" s="9">
        <v>2018</v>
      </c>
      <c r="F155" s="10">
        <v>2019</v>
      </c>
      <c r="G155" s="10">
        <v>2020</v>
      </c>
      <c r="H155" s="10">
        <v>2021</v>
      </c>
      <c r="I155" s="10">
        <v>2022</v>
      </c>
      <c r="J155" s="10">
        <v>2023</v>
      </c>
      <c r="K155" s="10">
        <v>2024</v>
      </c>
    </row>
    <row r="156" spans="1:12" ht="15" customHeight="1">
      <c r="A156" s="53" t="s">
        <v>131</v>
      </c>
      <c r="B156" s="54" t="s">
        <v>132</v>
      </c>
      <c r="C156" s="54"/>
      <c r="D156" s="54"/>
      <c r="E156" s="54"/>
      <c r="F156" s="54"/>
      <c r="G156" s="54"/>
      <c r="H156" s="54"/>
      <c r="I156" s="54"/>
      <c r="J156" s="54"/>
      <c r="K156" s="54"/>
    </row>
    <row r="157" spans="1:12" ht="21.75" customHeight="1">
      <c r="A157" s="34" t="s">
        <v>133</v>
      </c>
      <c r="B157" s="55" t="s">
        <v>134</v>
      </c>
      <c r="C157" s="56" t="s">
        <v>135</v>
      </c>
      <c r="D157" s="33">
        <v>6788</v>
      </c>
      <c r="E157" s="33">
        <f t="shared" ref="E157:K157" si="55">D157*1.005</f>
        <v>6821.94</v>
      </c>
      <c r="F157" s="33">
        <f t="shared" si="55"/>
        <v>6856.0496999999987</v>
      </c>
      <c r="G157" s="33">
        <f t="shared" si="55"/>
        <v>6890.329948499998</v>
      </c>
      <c r="H157" s="33">
        <f t="shared" si="55"/>
        <v>6924.7815982424972</v>
      </c>
      <c r="I157" s="33">
        <f t="shared" si="55"/>
        <v>6959.4055062337093</v>
      </c>
      <c r="J157" s="33">
        <f t="shared" si="55"/>
        <v>6994.2025337648774</v>
      </c>
      <c r="K157" s="33">
        <f t="shared" si="55"/>
        <v>7029.1735464337007</v>
      </c>
      <c r="L157" s="29"/>
    </row>
    <row r="158" spans="1:12">
      <c r="A158" s="34" t="s">
        <v>32</v>
      </c>
      <c r="B158" s="55" t="s">
        <v>136</v>
      </c>
      <c r="C158" s="56" t="s">
        <v>135</v>
      </c>
      <c r="D158" s="57"/>
      <c r="E158" s="58"/>
      <c r="F158" s="58"/>
      <c r="G158" s="58"/>
      <c r="H158" s="58"/>
      <c r="I158" s="58"/>
      <c r="J158" s="58"/>
      <c r="K158" s="58"/>
      <c r="L158" s="59"/>
    </row>
    <row r="159" spans="1:12">
      <c r="A159" s="34" t="s">
        <v>34</v>
      </c>
      <c r="B159" s="55" t="s">
        <v>137</v>
      </c>
      <c r="C159" s="56" t="s">
        <v>135</v>
      </c>
      <c r="D159" s="57"/>
      <c r="E159" s="58"/>
      <c r="F159" s="58"/>
      <c r="G159" s="58"/>
      <c r="H159" s="58"/>
      <c r="I159" s="58"/>
      <c r="J159" s="58"/>
      <c r="K159" s="58"/>
      <c r="L159" s="59"/>
    </row>
    <row r="160" spans="1:12">
      <c r="A160" s="34" t="s">
        <v>36</v>
      </c>
      <c r="B160" s="55" t="s">
        <v>138</v>
      </c>
      <c r="C160" s="56" t="s">
        <v>135</v>
      </c>
      <c r="D160" s="57"/>
      <c r="E160" s="58"/>
      <c r="F160" s="58"/>
      <c r="G160" s="58"/>
      <c r="H160" s="58"/>
      <c r="I160" s="58"/>
      <c r="J160" s="58"/>
      <c r="K160" s="58"/>
      <c r="L160" s="59"/>
    </row>
    <row r="161" spans="1:12">
      <c r="A161" s="34" t="s">
        <v>39</v>
      </c>
      <c r="B161" s="55" t="s">
        <v>139</v>
      </c>
      <c r="C161" s="56" t="s">
        <v>135</v>
      </c>
      <c r="D161" s="57"/>
      <c r="E161" s="58"/>
      <c r="F161" s="58"/>
      <c r="G161" s="58"/>
      <c r="H161" s="58"/>
      <c r="I161" s="58"/>
      <c r="J161" s="58"/>
      <c r="K161" s="58"/>
      <c r="L161" s="59"/>
    </row>
    <row r="162" spans="1:12">
      <c r="A162" s="34" t="s">
        <v>45</v>
      </c>
      <c r="B162" s="55" t="s">
        <v>140</v>
      </c>
      <c r="C162" s="56" t="s">
        <v>135</v>
      </c>
      <c r="D162" s="57"/>
      <c r="E162" s="58"/>
      <c r="F162" s="58"/>
      <c r="G162" s="58"/>
      <c r="H162" s="58"/>
      <c r="I162" s="58"/>
      <c r="J162" s="58"/>
      <c r="K162" s="58"/>
      <c r="L162" s="59"/>
    </row>
    <row r="163" spans="1:12">
      <c r="A163" s="34" t="s">
        <v>47</v>
      </c>
      <c r="B163" s="55" t="s">
        <v>141</v>
      </c>
      <c r="C163" s="56" t="s">
        <v>135</v>
      </c>
      <c r="D163" s="57"/>
      <c r="E163" s="58"/>
      <c r="F163" s="58"/>
      <c r="G163" s="58"/>
      <c r="H163" s="58"/>
      <c r="I163" s="58"/>
      <c r="J163" s="58"/>
      <c r="K163" s="58"/>
      <c r="L163" s="59"/>
    </row>
    <row r="164" spans="1:12">
      <c r="A164" s="34" t="s">
        <v>50</v>
      </c>
      <c r="B164" s="55" t="s">
        <v>142</v>
      </c>
      <c r="C164" s="56" t="s">
        <v>135</v>
      </c>
      <c r="D164" s="33">
        <v>17915</v>
      </c>
      <c r="E164" s="33">
        <f>D164*1.015</f>
        <v>18183.724999999999</v>
      </c>
      <c r="F164" s="33">
        <f t="shared" ref="F164:K164" si="56">$E$164</f>
        <v>18183.724999999999</v>
      </c>
      <c r="G164" s="33">
        <f t="shared" si="56"/>
        <v>18183.724999999999</v>
      </c>
      <c r="H164" s="33">
        <f t="shared" si="56"/>
        <v>18183.724999999999</v>
      </c>
      <c r="I164" s="33">
        <f t="shared" si="56"/>
        <v>18183.724999999999</v>
      </c>
      <c r="J164" s="33">
        <f t="shared" si="56"/>
        <v>18183.724999999999</v>
      </c>
      <c r="K164" s="33">
        <f t="shared" si="56"/>
        <v>18183.724999999999</v>
      </c>
    </row>
    <row r="165" spans="1:12">
      <c r="A165" s="34" t="s">
        <v>143</v>
      </c>
      <c r="B165" s="55" t="s">
        <v>144</v>
      </c>
      <c r="C165" s="56" t="s">
        <v>145</v>
      </c>
      <c r="D165" s="57"/>
      <c r="E165" s="58"/>
      <c r="F165" s="58"/>
      <c r="G165" s="58"/>
      <c r="H165" s="58"/>
      <c r="I165" s="58"/>
      <c r="J165" s="58"/>
      <c r="K165" s="58"/>
    </row>
    <row r="166" spans="1:12">
      <c r="A166" s="34" t="s">
        <v>146</v>
      </c>
      <c r="B166" s="55" t="s">
        <v>147</v>
      </c>
      <c r="C166" s="56" t="s">
        <v>148</v>
      </c>
      <c r="D166" s="57"/>
      <c r="E166" s="58"/>
      <c r="F166" s="58"/>
      <c r="G166" s="58"/>
      <c r="H166" s="58"/>
      <c r="I166" s="58"/>
      <c r="J166" s="58"/>
      <c r="K166" s="58"/>
    </row>
    <row r="167" spans="1:12">
      <c r="A167" s="34" t="s">
        <v>149</v>
      </c>
      <c r="B167" s="55" t="s">
        <v>150</v>
      </c>
      <c r="C167" s="56" t="s">
        <v>135</v>
      </c>
      <c r="D167" s="57"/>
      <c r="E167" s="58"/>
      <c r="F167" s="58"/>
      <c r="G167" s="58"/>
      <c r="H167" s="58"/>
      <c r="I167" s="58"/>
      <c r="J167" s="58"/>
      <c r="K167" s="58"/>
    </row>
    <row r="168" spans="1:12">
      <c r="A168" s="34" t="s">
        <v>151</v>
      </c>
      <c r="B168" s="55" t="s">
        <v>152</v>
      </c>
      <c r="C168" s="56" t="s">
        <v>135</v>
      </c>
      <c r="D168" s="57"/>
      <c r="E168" s="58"/>
      <c r="F168" s="58"/>
      <c r="G168" s="58"/>
      <c r="H168" s="58"/>
      <c r="I168" s="58"/>
      <c r="J168" s="58"/>
      <c r="K168" s="58"/>
    </row>
    <row r="169" spans="1:12">
      <c r="A169" s="34" t="s">
        <v>153</v>
      </c>
      <c r="B169" s="55" t="s">
        <v>154</v>
      </c>
      <c r="C169" s="56" t="s">
        <v>155</v>
      </c>
      <c r="D169" s="57"/>
      <c r="E169" s="58"/>
      <c r="F169" s="58"/>
      <c r="G169" s="58"/>
      <c r="H169" s="58"/>
      <c r="I169" s="58"/>
      <c r="J169" s="58"/>
      <c r="K169" s="58"/>
    </row>
    <row r="170" spans="1:12" ht="78">
      <c r="A170" s="34" t="s">
        <v>156</v>
      </c>
      <c r="B170" s="55" t="s">
        <v>157</v>
      </c>
      <c r="C170" s="56" t="s">
        <v>135</v>
      </c>
      <c r="D170" s="57">
        <v>691.3</v>
      </c>
      <c r="E170" s="33">
        <f t="shared" ref="E170:F170" si="57">D170*1.015</f>
        <v>701.66949999999986</v>
      </c>
      <c r="F170" s="33">
        <f t="shared" si="57"/>
        <v>712.19454249999978</v>
      </c>
      <c r="G170" s="33">
        <v>712.19454249999978</v>
      </c>
      <c r="H170" s="33">
        <v>712.19454249999978</v>
      </c>
      <c r="I170" s="33">
        <v>712.19454249999978</v>
      </c>
      <c r="J170" s="33">
        <v>712.19454249999978</v>
      </c>
      <c r="K170" s="33">
        <v>712.19454249999978</v>
      </c>
    </row>
    <row r="171" spans="1:12" ht="18" customHeight="1">
      <c r="A171" s="34" t="s">
        <v>158</v>
      </c>
      <c r="B171" s="55" t="s">
        <v>159</v>
      </c>
      <c r="C171" s="56" t="s">
        <v>135</v>
      </c>
      <c r="D171" s="57"/>
      <c r="E171" s="58"/>
      <c r="F171" s="58"/>
      <c r="G171" s="58"/>
      <c r="H171" s="58"/>
      <c r="I171" s="58"/>
      <c r="J171" s="58"/>
      <c r="K171" s="58"/>
    </row>
    <row r="172" spans="1:12" ht="46.8">
      <c r="A172" s="34" t="s">
        <v>160</v>
      </c>
      <c r="B172" s="55" t="s">
        <v>161</v>
      </c>
      <c r="C172" s="56" t="s">
        <v>135</v>
      </c>
      <c r="D172" s="57">
        <v>658</v>
      </c>
      <c r="E172" s="57">
        <v>658</v>
      </c>
      <c r="F172" s="57">
        <v>658</v>
      </c>
      <c r="G172" s="57">
        <v>658</v>
      </c>
      <c r="H172" s="57">
        <v>658</v>
      </c>
      <c r="I172" s="57">
        <v>658</v>
      </c>
      <c r="J172" s="57">
        <v>658</v>
      </c>
      <c r="K172" s="57">
        <v>658</v>
      </c>
    </row>
    <row r="173" spans="1:12" ht="31.2">
      <c r="A173" s="34" t="s">
        <v>162</v>
      </c>
      <c r="B173" s="55" t="s">
        <v>163</v>
      </c>
      <c r="C173" s="56" t="s">
        <v>135</v>
      </c>
      <c r="D173" s="57"/>
      <c r="E173" s="58"/>
      <c r="F173" s="58"/>
      <c r="G173" s="58"/>
      <c r="H173" s="58"/>
      <c r="I173" s="58"/>
      <c r="J173" s="58"/>
      <c r="K173" s="58"/>
    </row>
    <row r="174" spans="1:12" ht="31.2">
      <c r="A174" s="34" t="s">
        <v>164</v>
      </c>
      <c r="B174" s="55" t="s">
        <v>165</v>
      </c>
      <c r="C174" s="56" t="s">
        <v>135</v>
      </c>
      <c r="D174" s="57"/>
      <c r="E174" s="58"/>
      <c r="F174" s="58"/>
      <c r="G174" s="58"/>
      <c r="H174" s="58"/>
      <c r="I174" s="58"/>
      <c r="J174" s="58"/>
      <c r="K174" s="58"/>
    </row>
    <row r="175" spans="1:12" ht="31.2">
      <c r="A175" s="34" t="s">
        <v>166</v>
      </c>
      <c r="B175" s="55" t="s">
        <v>167</v>
      </c>
      <c r="C175" s="56" t="s">
        <v>135</v>
      </c>
      <c r="D175" s="57">
        <v>74</v>
      </c>
      <c r="E175" s="57">
        <v>74</v>
      </c>
      <c r="F175" s="57">
        <v>74</v>
      </c>
      <c r="G175" s="57">
        <v>74</v>
      </c>
      <c r="H175" s="57">
        <v>74</v>
      </c>
      <c r="I175" s="57">
        <v>74</v>
      </c>
      <c r="J175" s="57">
        <v>74</v>
      </c>
      <c r="K175" s="57">
        <v>74</v>
      </c>
    </row>
    <row r="176" spans="1:12" ht="31.2">
      <c r="A176" s="34" t="s">
        <v>168</v>
      </c>
      <c r="B176" s="55" t="s">
        <v>169</v>
      </c>
      <c r="C176" s="56" t="s">
        <v>170</v>
      </c>
      <c r="D176" s="57"/>
      <c r="E176" s="58"/>
      <c r="F176" s="58"/>
      <c r="G176" s="58"/>
      <c r="H176" s="58"/>
      <c r="I176" s="58"/>
      <c r="J176" s="58"/>
      <c r="K176" s="58"/>
    </row>
    <row r="177" spans="1:11">
      <c r="A177" s="34" t="s">
        <v>171</v>
      </c>
      <c r="B177" s="55" t="s">
        <v>172</v>
      </c>
      <c r="C177" s="56" t="s">
        <v>170</v>
      </c>
      <c r="D177" s="57"/>
      <c r="E177" s="58"/>
      <c r="F177" s="58"/>
      <c r="G177" s="58"/>
      <c r="H177" s="58"/>
      <c r="I177" s="58"/>
      <c r="J177" s="58"/>
      <c r="K177" s="58"/>
    </row>
    <row r="178" spans="1:11" ht="31.2">
      <c r="A178" s="34" t="s">
        <v>173</v>
      </c>
      <c r="B178" s="55" t="s">
        <v>174</v>
      </c>
      <c r="C178" s="56" t="s">
        <v>170</v>
      </c>
      <c r="D178" s="57"/>
      <c r="E178" s="58"/>
      <c r="F178" s="58"/>
      <c r="G178" s="58"/>
      <c r="H178" s="58"/>
      <c r="I178" s="58"/>
      <c r="J178" s="58"/>
      <c r="K178" s="58"/>
    </row>
    <row r="179" spans="1:11" ht="31.2">
      <c r="A179" s="34" t="s">
        <v>175</v>
      </c>
      <c r="B179" s="55" t="s">
        <v>176</v>
      </c>
      <c r="C179" s="56" t="s">
        <v>170</v>
      </c>
      <c r="D179" s="57"/>
      <c r="E179" s="58"/>
      <c r="F179" s="58"/>
      <c r="G179" s="58"/>
      <c r="H179" s="58"/>
      <c r="I179" s="58"/>
      <c r="J179" s="58"/>
      <c r="K179" s="58"/>
    </row>
    <row r="180" spans="1:11">
      <c r="A180" s="34" t="s">
        <v>177</v>
      </c>
      <c r="B180" s="55" t="s">
        <v>178</v>
      </c>
      <c r="C180" s="56" t="s">
        <v>170</v>
      </c>
      <c r="D180" s="57"/>
      <c r="E180" s="58"/>
      <c r="F180" s="58"/>
      <c r="G180" s="58"/>
      <c r="H180" s="58"/>
      <c r="I180" s="58"/>
      <c r="J180" s="58"/>
      <c r="K180" s="58"/>
    </row>
    <row r="181" spans="1:11" ht="31.2">
      <c r="A181" s="34" t="s">
        <v>179</v>
      </c>
      <c r="B181" s="55" t="s">
        <v>180</v>
      </c>
      <c r="C181" s="56" t="s">
        <v>170</v>
      </c>
      <c r="D181" s="57"/>
      <c r="E181" s="58"/>
      <c r="F181" s="58"/>
      <c r="G181" s="58"/>
      <c r="H181" s="58"/>
      <c r="I181" s="58"/>
      <c r="J181" s="58"/>
      <c r="K181" s="58"/>
    </row>
    <row r="182" spans="1:11" ht="46.8">
      <c r="A182" s="34" t="s">
        <v>181</v>
      </c>
      <c r="B182" s="55" t="s">
        <v>182</v>
      </c>
      <c r="C182" s="56" t="s">
        <v>170</v>
      </c>
      <c r="D182" s="57"/>
      <c r="E182" s="58"/>
      <c r="F182" s="58"/>
      <c r="G182" s="58"/>
      <c r="H182" s="58"/>
      <c r="I182" s="58"/>
      <c r="J182" s="58"/>
      <c r="K182" s="58"/>
    </row>
    <row r="183" spans="1:11">
      <c r="A183" s="34" t="s">
        <v>183</v>
      </c>
      <c r="B183" s="55" t="s">
        <v>184</v>
      </c>
      <c r="C183" s="56" t="s">
        <v>185</v>
      </c>
      <c r="D183" s="57"/>
      <c r="E183" s="58"/>
      <c r="F183" s="58"/>
      <c r="G183" s="58"/>
      <c r="H183" s="58"/>
      <c r="I183" s="58"/>
      <c r="J183" s="58"/>
      <c r="K183" s="58"/>
    </row>
    <row r="184" spans="1:11" s="29" customFormat="1" ht="17.25" customHeight="1">
      <c r="A184" s="34" t="s">
        <v>186</v>
      </c>
      <c r="B184" s="55" t="s">
        <v>187</v>
      </c>
      <c r="C184" s="56" t="s">
        <v>188</v>
      </c>
      <c r="D184" s="57"/>
      <c r="E184" s="58"/>
      <c r="F184" s="58"/>
      <c r="G184" s="58"/>
      <c r="H184" s="58"/>
      <c r="I184" s="58"/>
      <c r="J184" s="58"/>
      <c r="K184" s="58"/>
    </row>
    <row r="185" spans="1:11" s="29" customFormat="1" ht="17.25" customHeight="1">
      <c r="A185" s="34" t="s">
        <v>189</v>
      </c>
      <c r="B185" s="55" t="s">
        <v>190</v>
      </c>
      <c r="C185" s="56" t="s">
        <v>191</v>
      </c>
      <c r="D185" s="57"/>
      <c r="E185" s="58"/>
      <c r="F185" s="58"/>
      <c r="G185" s="58"/>
      <c r="H185" s="58"/>
      <c r="I185" s="58"/>
      <c r="J185" s="58"/>
      <c r="K185" s="58"/>
    </row>
    <row r="186" spans="1:11" s="29" customFormat="1" ht="78">
      <c r="A186" s="34" t="s">
        <v>192</v>
      </c>
      <c r="B186" s="60" t="s">
        <v>193</v>
      </c>
      <c r="C186" s="56" t="s">
        <v>148</v>
      </c>
      <c r="D186" s="57"/>
      <c r="E186" s="58"/>
      <c r="F186" s="58"/>
      <c r="G186" s="58"/>
      <c r="H186" s="58"/>
      <c r="I186" s="58"/>
      <c r="J186" s="58"/>
      <c r="K186" s="58"/>
    </row>
    <row r="187" spans="1:11" s="29" customFormat="1" ht="17.25" customHeight="1">
      <c r="A187" s="34" t="s">
        <v>194</v>
      </c>
      <c r="B187" s="55" t="s">
        <v>195</v>
      </c>
      <c r="C187" s="56" t="s">
        <v>135</v>
      </c>
      <c r="D187" s="57"/>
      <c r="E187" s="58"/>
      <c r="F187" s="58"/>
      <c r="G187" s="58"/>
      <c r="H187" s="58"/>
      <c r="I187" s="58"/>
      <c r="J187" s="58"/>
      <c r="K187" s="58"/>
    </row>
    <row r="188" spans="1:11" s="29" customFormat="1" ht="17.25" customHeight="1">
      <c r="A188" s="34" t="s">
        <v>196</v>
      </c>
      <c r="B188" s="55" t="s">
        <v>197</v>
      </c>
      <c r="C188" s="56" t="s">
        <v>198</v>
      </c>
      <c r="D188" s="57"/>
      <c r="E188" s="58"/>
      <c r="F188" s="58"/>
      <c r="G188" s="58"/>
      <c r="H188" s="58"/>
      <c r="I188" s="58"/>
      <c r="J188" s="58"/>
      <c r="K188" s="58"/>
    </row>
    <row r="189" spans="1:11" s="29" customFormat="1" ht="17.25" customHeight="1">
      <c r="A189" s="34" t="s">
        <v>199</v>
      </c>
      <c r="B189" s="55" t="s">
        <v>200</v>
      </c>
      <c r="C189" s="56" t="s">
        <v>198</v>
      </c>
      <c r="D189" s="57"/>
      <c r="E189" s="58"/>
      <c r="F189" s="58"/>
      <c r="G189" s="58"/>
      <c r="H189" s="58"/>
      <c r="I189" s="58"/>
      <c r="J189" s="58"/>
      <c r="K189" s="58"/>
    </row>
    <row r="190" spans="1:11" s="29" customFormat="1" ht="17.25" customHeight="1">
      <c r="A190" s="34" t="s">
        <v>201</v>
      </c>
      <c r="B190" s="55" t="s">
        <v>202</v>
      </c>
      <c r="C190" s="56" t="s">
        <v>135</v>
      </c>
      <c r="D190" s="57"/>
      <c r="E190" s="58"/>
      <c r="F190" s="58"/>
      <c r="G190" s="58"/>
      <c r="H190" s="58"/>
      <c r="I190" s="58"/>
      <c r="J190" s="58"/>
      <c r="K190" s="58"/>
    </row>
    <row r="191" spans="1:11" s="29" customFormat="1" ht="17.25" customHeight="1">
      <c r="A191" s="34" t="s">
        <v>203</v>
      </c>
      <c r="B191" s="55" t="s">
        <v>204</v>
      </c>
      <c r="C191" s="56" t="s">
        <v>198</v>
      </c>
      <c r="D191" s="57"/>
      <c r="E191" s="58"/>
      <c r="F191" s="58"/>
      <c r="G191" s="58"/>
      <c r="H191" s="58"/>
      <c r="I191" s="58"/>
      <c r="J191" s="58"/>
      <c r="K191" s="58"/>
    </row>
    <row r="192" spans="1:11" s="29" customFormat="1" ht="28.5" customHeight="1">
      <c r="A192" s="34" t="s">
        <v>205</v>
      </c>
      <c r="B192" s="60" t="s">
        <v>206</v>
      </c>
      <c r="C192" s="56" t="s">
        <v>135</v>
      </c>
      <c r="D192" s="57"/>
      <c r="E192" s="58"/>
      <c r="F192" s="58"/>
      <c r="G192" s="58"/>
      <c r="H192" s="58"/>
      <c r="I192" s="58"/>
      <c r="J192" s="58"/>
      <c r="K192" s="58"/>
    </row>
    <row r="193" spans="1:11" s="29" customFormat="1" ht="17.25" customHeight="1">
      <c r="A193" s="34" t="s">
        <v>207</v>
      </c>
      <c r="B193" s="55" t="s">
        <v>208</v>
      </c>
      <c r="C193" s="56" t="s">
        <v>135</v>
      </c>
      <c r="D193" s="57"/>
      <c r="E193" s="58"/>
      <c r="F193" s="58"/>
      <c r="G193" s="58"/>
      <c r="H193" s="58"/>
      <c r="I193" s="58"/>
      <c r="J193" s="58"/>
      <c r="K193" s="58"/>
    </row>
    <row r="194" spans="1:11" s="29" customFormat="1" ht="29.25" customHeight="1">
      <c r="A194" s="34" t="s">
        <v>209</v>
      </c>
      <c r="B194" s="60" t="s">
        <v>210</v>
      </c>
      <c r="C194" s="56" t="s">
        <v>135</v>
      </c>
      <c r="D194" s="57"/>
      <c r="E194" s="58"/>
      <c r="F194" s="58"/>
      <c r="G194" s="58"/>
      <c r="H194" s="58"/>
      <c r="I194" s="58"/>
      <c r="J194" s="58"/>
      <c r="K194" s="58"/>
    </row>
    <row r="195" spans="1:11" s="29" customFormat="1" ht="30" customHeight="1">
      <c r="A195" s="34" t="s">
        <v>211</v>
      </c>
      <c r="B195" s="61" t="s">
        <v>212</v>
      </c>
      <c r="C195" s="56" t="s">
        <v>213</v>
      </c>
      <c r="D195" s="57"/>
      <c r="E195" s="58"/>
      <c r="F195" s="58"/>
      <c r="G195" s="58"/>
      <c r="H195" s="58"/>
      <c r="I195" s="58"/>
      <c r="J195" s="58"/>
      <c r="K195" s="58"/>
    </row>
    <row r="196" spans="1:11" s="29" customFormat="1" ht="17.25" customHeight="1">
      <c r="A196" s="34" t="s">
        <v>214</v>
      </c>
      <c r="B196" s="55" t="s">
        <v>215</v>
      </c>
      <c r="C196" s="56" t="s">
        <v>198</v>
      </c>
      <c r="D196" s="57"/>
      <c r="E196" s="58"/>
      <c r="F196" s="58"/>
      <c r="G196" s="58"/>
      <c r="H196" s="58"/>
      <c r="I196" s="58"/>
      <c r="J196" s="58"/>
      <c r="K196" s="58"/>
    </row>
    <row r="197" spans="1:11" s="29" customFormat="1" ht="17.25" customHeight="1">
      <c r="A197" s="34" t="s">
        <v>216</v>
      </c>
      <c r="B197" s="61" t="s">
        <v>217</v>
      </c>
      <c r="C197" s="56" t="s">
        <v>218</v>
      </c>
      <c r="D197" s="57"/>
      <c r="E197" s="58"/>
      <c r="F197" s="58"/>
      <c r="G197" s="58"/>
      <c r="H197" s="58"/>
      <c r="I197" s="58"/>
      <c r="J197" s="58"/>
      <c r="K197" s="58"/>
    </row>
    <row r="198" spans="1:11" s="29" customFormat="1" ht="57" customHeight="1">
      <c r="A198" s="34" t="s">
        <v>219</v>
      </c>
      <c r="B198" s="61" t="s">
        <v>220</v>
      </c>
      <c r="C198" s="56" t="s">
        <v>218</v>
      </c>
      <c r="D198" s="57"/>
      <c r="E198" s="58"/>
      <c r="F198" s="58"/>
      <c r="G198" s="58"/>
      <c r="H198" s="58"/>
      <c r="I198" s="58"/>
      <c r="J198" s="58"/>
      <c r="K198" s="58"/>
    </row>
    <row r="199" spans="1:11" ht="17.25" customHeight="1">
      <c r="A199" s="34" t="s">
        <v>221</v>
      </c>
      <c r="B199" s="55" t="s">
        <v>222</v>
      </c>
      <c r="C199" s="56" t="s">
        <v>218</v>
      </c>
      <c r="D199" s="57"/>
      <c r="E199" s="58"/>
      <c r="F199" s="58"/>
      <c r="G199" s="58"/>
      <c r="H199" s="58"/>
      <c r="I199" s="58"/>
      <c r="J199" s="58"/>
      <c r="K199" s="58"/>
    </row>
    <row r="200" spans="1:11" ht="17.25" customHeight="1">
      <c r="A200" s="34" t="s">
        <v>223</v>
      </c>
      <c r="B200" s="55" t="s">
        <v>224</v>
      </c>
      <c r="C200" s="56" t="s">
        <v>225</v>
      </c>
      <c r="D200" s="57"/>
      <c r="E200" s="58"/>
      <c r="F200" s="58"/>
      <c r="G200" s="58"/>
      <c r="H200" s="58"/>
      <c r="I200" s="58"/>
      <c r="J200" s="58"/>
      <c r="K200" s="58"/>
    </row>
    <row r="201" spans="1:11" ht="17.25" customHeight="1">
      <c r="A201" s="34" t="s">
        <v>226</v>
      </c>
      <c r="B201" s="55" t="s">
        <v>227</v>
      </c>
      <c r="C201" s="56" t="s">
        <v>218</v>
      </c>
      <c r="D201" s="57"/>
      <c r="E201" s="58"/>
      <c r="F201" s="58"/>
      <c r="G201" s="58"/>
      <c r="H201" s="58"/>
      <c r="I201" s="58"/>
      <c r="J201" s="58"/>
      <c r="K201" s="58"/>
    </row>
    <row r="202" spans="1:11" ht="17.25" customHeight="1">
      <c r="A202" s="34" t="s">
        <v>228</v>
      </c>
      <c r="B202" s="55" t="s">
        <v>229</v>
      </c>
      <c r="C202" s="56" t="s">
        <v>218</v>
      </c>
      <c r="D202" s="57"/>
      <c r="E202" s="58"/>
      <c r="F202" s="58"/>
      <c r="G202" s="58"/>
      <c r="H202" s="58"/>
      <c r="I202" s="58"/>
      <c r="J202" s="58"/>
      <c r="K202" s="58"/>
    </row>
    <row r="203" spans="1:11" ht="17.25" customHeight="1">
      <c r="A203" s="34" t="s">
        <v>230</v>
      </c>
      <c r="B203" s="30" t="s">
        <v>231</v>
      </c>
      <c r="C203" s="30" t="s">
        <v>232</v>
      </c>
      <c r="D203" s="57">
        <f>D204+D205+D206</f>
        <v>0</v>
      </c>
      <c r="E203" s="57">
        <f>E204+E205+E206</f>
        <v>0</v>
      </c>
      <c r="F203" s="57">
        <f>F204+F205+F206</f>
        <v>0</v>
      </c>
      <c r="G203" s="57">
        <f>G204+G205+G206</f>
        <v>0</v>
      </c>
      <c r="H203" s="57">
        <f>H204+H205+H206</f>
        <v>0</v>
      </c>
      <c r="I203" s="57"/>
      <c r="J203" s="57"/>
      <c r="K203" s="57"/>
    </row>
    <row r="204" spans="1:11" ht="17.25" customHeight="1">
      <c r="A204" s="34" t="s">
        <v>233</v>
      </c>
      <c r="B204" s="30" t="s">
        <v>234</v>
      </c>
      <c r="C204" s="30" t="s">
        <v>232</v>
      </c>
      <c r="D204" s="57"/>
      <c r="E204" s="58"/>
      <c r="F204" s="58"/>
      <c r="G204" s="58"/>
      <c r="H204" s="58"/>
      <c r="I204" s="58"/>
      <c r="J204" s="58"/>
      <c r="K204" s="58"/>
    </row>
    <row r="205" spans="1:11" ht="17.25" customHeight="1">
      <c r="A205" s="34" t="s">
        <v>235</v>
      </c>
      <c r="B205" s="30" t="s">
        <v>236</v>
      </c>
      <c r="C205" s="30" t="s">
        <v>232</v>
      </c>
      <c r="D205" s="57"/>
      <c r="E205" s="58"/>
      <c r="F205" s="58"/>
      <c r="G205" s="58"/>
      <c r="H205" s="58"/>
      <c r="I205" s="58"/>
      <c r="J205" s="58"/>
      <c r="K205" s="58"/>
    </row>
    <row r="206" spans="1:11" ht="17.25" customHeight="1">
      <c r="A206" s="34" t="s">
        <v>237</v>
      </c>
      <c r="B206" s="30" t="s">
        <v>238</v>
      </c>
      <c r="C206" s="30" t="s">
        <v>232</v>
      </c>
      <c r="D206" s="57"/>
      <c r="E206" s="58"/>
      <c r="F206" s="58"/>
      <c r="G206" s="58"/>
      <c r="H206" s="58"/>
      <c r="I206" s="58"/>
      <c r="J206" s="58"/>
      <c r="K206" s="58"/>
    </row>
    <row r="207" spans="1:11" ht="31.2">
      <c r="A207" s="34" t="s">
        <v>239</v>
      </c>
      <c r="B207" s="30" t="s">
        <v>240</v>
      </c>
      <c r="C207" s="30" t="s">
        <v>241</v>
      </c>
      <c r="D207" s="57"/>
      <c r="E207" s="58"/>
      <c r="F207" s="58"/>
      <c r="G207" s="58"/>
      <c r="H207" s="58"/>
      <c r="I207" s="58"/>
      <c r="J207" s="58"/>
      <c r="K207" s="58"/>
    </row>
    <row r="208" spans="1:11">
      <c r="A208" s="22"/>
      <c r="B208" s="22"/>
      <c r="C208" s="22"/>
      <c r="D208" s="22"/>
      <c r="E208" s="22"/>
      <c r="F208" s="22"/>
      <c r="G208" s="22"/>
      <c r="H208" s="22"/>
      <c r="I208" s="5"/>
      <c r="J208" s="5"/>
      <c r="K208" s="5"/>
    </row>
    <row r="209" spans="1:11" ht="16.649999999999999" customHeight="1">
      <c r="A209" s="7" t="s">
        <v>3</v>
      </c>
      <c r="B209" s="8" t="s">
        <v>4</v>
      </c>
      <c r="C209" s="8" t="s">
        <v>5</v>
      </c>
      <c r="D209" s="9" t="s">
        <v>6</v>
      </c>
      <c r="E209" s="9" t="s">
        <v>7</v>
      </c>
      <c r="F209" s="7" t="s">
        <v>8</v>
      </c>
      <c r="G209" s="7"/>
      <c r="H209" s="7"/>
      <c r="I209" s="7"/>
      <c r="J209" s="7"/>
      <c r="K209" s="7"/>
    </row>
    <row r="210" spans="1:11">
      <c r="A210" s="7"/>
      <c r="B210" s="8"/>
      <c r="C210" s="8"/>
      <c r="D210" s="10">
        <v>2017</v>
      </c>
      <c r="E210" s="9">
        <v>2018</v>
      </c>
      <c r="F210" s="10">
        <v>2019</v>
      </c>
      <c r="G210" s="10">
        <v>2020</v>
      </c>
      <c r="H210" s="10">
        <v>2021</v>
      </c>
      <c r="I210" s="10">
        <v>2022</v>
      </c>
      <c r="J210" s="10">
        <v>2023</v>
      </c>
      <c r="K210" s="10">
        <v>2024</v>
      </c>
    </row>
    <row r="211" spans="1:11" ht="14.4" customHeight="1">
      <c r="A211" s="23" t="s">
        <v>242</v>
      </c>
      <c r="B211" s="8" t="s">
        <v>243</v>
      </c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33.75" customHeight="1">
      <c r="A212" s="47">
        <v>1</v>
      </c>
      <c r="B212" s="13" t="s">
        <v>244</v>
      </c>
      <c r="C212" s="13" t="s">
        <v>52</v>
      </c>
      <c r="D212" s="62">
        <v>1052974.3999999999</v>
      </c>
      <c r="E212" s="62">
        <f t="shared" ref="E212:K212" si="58">D212*E213*E214/10000</f>
        <v>1079298.76</v>
      </c>
      <c r="F212" s="62">
        <f t="shared" si="58"/>
        <v>1106281.2290000005</v>
      </c>
      <c r="G212" s="62">
        <f t="shared" si="58"/>
        <v>1133938.2597250009</v>
      </c>
      <c r="H212" s="62">
        <f t="shared" si="58"/>
        <v>1162286.716218126</v>
      </c>
      <c r="I212" s="62">
        <f t="shared" si="58"/>
        <v>1191343.8841235784</v>
      </c>
      <c r="J212" s="62">
        <f t="shared" si="58"/>
        <v>1221127.481226668</v>
      </c>
      <c r="K212" s="62">
        <f t="shared" si="58"/>
        <v>1251655.6682573347</v>
      </c>
    </row>
    <row r="213" spans="1:11" ht="32.25" customHeight="1">
      <c r="A213" s="47"/>
      <c r="B213" s="13" t="s">
        <v>245</v>
      </c>
      <c r="C213" s="13" t="s">
        <v>246</v>
      </c>
      <c r="D213" s="62"/>
      <c r="E213" s="21">
        <v>100.293542074364</v>
      </c>
      <c r="F213" s="21">
        <v>98.368522072936699</v>
      </c>
      <c r="G213" s="21">
        <v>99.033816425120804</v>
      </c>
      <c r="H213" s="21">
        <v>98.557692307692307</v>
      </c>
      <c r="I213" s="21">
        <v>98.652550529355096</v>
      </c>
      <c r="J213" s="21">
        <v>98.557692307692307</v>
      </c>
      <c r="K213" s="21">
        <v>98.557692307692307</v>
      </c>
    </row>
    <row r="214" spans="1:11" ht="30" customHeight="1">
      <c r="A214" s="47"/>
      <c r="B214" s="13" t="s">
        <v>62</v>
      </c>
      <c r="C214" s="13" t="s">
        <v>59</v>
      </c>
      <c r="D214" s="62">
        <v>104</v>
      </c>
      <c r="E214" s="21">
        <v>102.2</v>
      </c>
      <c r="F214" s="21">
        <v>104.2</v>
      </c>
      <c r="G214" s="21">
        <v>103.5</v>
      </c>
      <c r="H214" s="21">
        <v>104</v>
      </c>
      <c r="I214" s="21">
        <v>103.9</v>
      </c>
      <c r="J214" s="21">
        <v>104</v>
      </c>
      <c r="K214" s="21">
        <v>104</v>
      </c>
    </row>
    <row r="215" spans="1:11" ht="41.25" customHeight="1">
      <c r="A215" s="47">
        <v>2</v>
      </c>
      <c r="B215" s="13" t="s">
        <v>247</v>
      </c>
      <c r="C215" s="13" t="s">
        <v>52</v>
      </c>
      <c r="D215" s="62">
        <v>36236.199999999997</v>
      </c>
      <c r="E215" s="62">
        <f t="shared" ref="E215:K215" si="59">D215*E216*E217/10000</f>
        <v>37142.104999999858</v>
      </c>
      <c r="F215" s="62">
        <f t="shared" si="59"/>
        <v>38070.657624999854</v>
      </c>
      <c r="G215" s="62">
        <f t="shared" si="59"/>
        <v>39022.424065624837</v>
      </c>
      <c r="H215" s="62">
        <f t="shared" si="59"/>
        <v>39997.98466726546</v>
      </c>
      <c r="I215" s="62">
        <f t="shared" si="59"/>
        <v>40997.934283947099</v>
      </c>
      <c r="J215" s="62">
        <f t="shared" si="59"/>
        <v>42022.882641045755</v>
      </c>
      <c r="K215" s="62">
        <f t="shared" si="59"/>
        <v>43073.454707071884</v>
      </c>
    </row>
    <row r="216" spans="1:11" ht="33" customHeight="1">
      <c r="A216" s="47"/>
      <c r="B216" s="13" t="s">
        <v>248</v>
      </c>
      <c r="C216" s="13" t="s">
        <v>246</v>
      </c>
      <c r="D216" s="62"/>
      <c r="E216" s="21">
        <v>100.490196078431</v>
      </c>
      <c r="F216" s="21">
        <v>98.747591522158004</v>
      </c>
      <c r="G216" s="21">
        <v>99.225556631171301</v>
      </c>
      <c r="H216" s="21">
        <v>98.747591522158004</v>
      </c>
      <c r="I216" s="21">
        <v>98.747591522158004</v>
      </c>
      <c r="J216" s="21">
        <v>98.652550529355096</v>
      </c>
      <c r="K216" s="21">
        <v>98.652550529355096</v>
      </c>
    </row>
    <row r="217" spans="1:11" ht="37.5" customHeight="1">
      <c r="A217" s="47"/>
      <c r="B217" s="13" t="s">
        <v>62</v>
      </c>
      <c r="C217" s="13" t="s">
        <v>59</v>
      </c>
      <c r="D217" s="62">
        <v>103.9</v>
      </c>
      <c r="E217" s="21">
        <v>102</v>
      </c>
      <c r="F217" s="21">
        <v>103.8</v>
      </c>
      <c r="G217" s="21">
        <v>103.3</v>
      </c>
      <c r="H217" s="21">
        <v>103.8</v>
      </c>
      <c r="I217" s="21">
        <v>103.8</v>
      </c>
      <c r="J217" s="21">
        <v>103.9</v>
      </c>
      <c r="K217" s="21">
        <v>103.9</v>
      </c>
    </row>
    <row r="218" spans="1:11" ht="31.2">
      <c r="A218" s="63" t="s">
        <v>34</v>
      </c>
      <c r="B218" s="30" t="s">
        <v>249</v>
      </c>
      <c r="C218" s="30" t="s">
        <v>52</v>
      </c>
      <c r="D218" s="62">
        <v>569068.19999999995</v>
      </c>
      <c r="E218" s="62">
        <f t="shared" ref="E218:K218" si="60">D218*E219*E220/10000</f>
        <v>583294.90500000003</v>
      </c>
      <c r="F218" s="62">
        <f t="shared" si="60"/>
        <v>597877.2776250001</v>
      </c>
      <c r="G218" s="62">
        <f t="shared" si="60"/>
        <v>612824.20956562541</v>
      </c>
      <c r="H218" s="62">
        <f t="shared" si="60"/>
        <v>628144.81480476575</v>
      </c>
      <c r="I218" s="62">
        <f t="shared" si="60"/>
        <v>643848.43517488462</v>
      </c>
      <c r="J218" s="62">
        <f t="shared" si="60"/>
        <v>659944.64605425706</v>
      </c>
      <c r="K218" s="62">
        <f t="shared" si="60"/>
        <v>676443.26220561354</v>
      </c>
    </row>
    <row r="219" spans="1:11" ht="46.8">
      <c r="A219" s="63"/>
      <c r="B219" s="30" t="s">
        <v>250</v>
      </c>
      <c r="C219" s="30" t="s">
        <v>246</v>
      </c>
      <c r="D219" s="62"/>
      <c r="E219" s="21">
        <v>98.557692307692307</v>
      </c>
      <c r="F219" s="21">
        <v>97.805343511450403</v>
      </c>
      <c r="G219" s="21">
        <v>98.368522072936699</v>
      </c>
      <c r="H219" s="21">
        <v>98.274209012463999</v>
      </c>
      <c r="I219" s="21">
        <v>98.274209012463999</v>
      </c>
      <c r="J219" s="21">
        <v>98.368522072936699</v>
      </c>
      <c r="K219" s="21">
        <v>98.463016330451495</v>
      </c>
    </row>
    <row r="220" spans="1:11" ht="46.8">
      <c r="A220" s="63"/>
      <c r="B220" s="30" t="s">
        <v>62</v>
      </c>
      <c r="C220" s="30" t="s">
        <v>59</v>
      </c>
      <c r="D220" s="62">
        <v>105.3</v>
      </c>
      <c r="E220" s="21">
        <v>104</v>
      </c>
      <c r="F220" s="21">
        <v>104.8</v>
      </c>
      <c r="G220" s="21">
        <v>104.2</v>
      </c>
      <c r="H220" s="21">
        <v>104.3</v>
      </c>
      <c r="I220" s="21">
        <v>104.3</v>
      </c>
      <c r="J220" s="21">
        <v>104.2</v>
      </c>
      <c r="K220" s="21">
        <v>104.1</v>
      </c>
    </row>
    <row r="221" spans="1:11" ht="42.75" customHeight="1">
      <c r="A221" s="64"/>
      <c r="B221" s="64"/>
      <c r="C221" s="64"/>
      <c r="D221" s="64"/>
      <c r="E221" s="64"/>
      <c r="F221" s="64"/>
      <c r="G221" s="64"/>
      <c r="H221" s="64"/>
      <c r="I221" s="65"/>
      <c r="J221" s="65"/>
      <c r="K221" s="65"/>
    </row>
    <row r="222" spans="1:11" ht="16.649999999999999" customHeight="1">
      <c r="A222" s="7" t="s">
        <v>3</v>
      </c>
      <c r="B222" s="8" t="s">
        <v>4</v>
      </c>
      <c r="C222" s="8" t="s">
        <v>5</v>
      </c>
      <c r="D222" s="9" t="s">
        <v>6</v>
      </c>
      <c r="E222" s="9" t="s">
        <v>7</v>
      </c>
      <c r="F222" s="7" t="s">
        <v>8</v>
      </c>
      <c r="G222" s="7"/>
      <c r="H222" s="7"/>
      <c r="I222" s="7"/>
      <c r="J222" s="7"/>
      <c r="K222" s="7"/>
    </row>
    <row r="223" spans="1:11">
      <c r="A223" s="7"/>
      <c r="B223" s="8"/>
      <c r="C223" s="8"/>
      <c r="D223" s="10">
        <v>2017</v>
      </c>
      <c r="E223" s="9">
        <v>2018</v>
      </c>
      <c r="F223" s="10">
        <v>2019</v>
      </c>
      <c r="G223" s="10">
        <v>2020</v>
      </c>
      <c r="H223" s="10">
        <v>2021</v>
      </c>
      <c r="I223" s="10">
        <v>2022</v>
      </c>
      <c r="J223" s="10">
        <v>2023</v>
      </c>
      <c r="K223" s="10">
        <v>2024</v>
      </c>
    </row>
    <row r="224" spans="1:11" ht="14.4" customHeight="1">
      <c r="A224" s="53" t="s">
        <v>251</v>
      </c>
      <c r="B224" s="66" t="s">
        <v>252</v>
      </c>
      <c r="C224" s="66"/>
      <c r="D224" s="66"/>
      <c r="E224" s="66"/>
      <c r="F224" s="66"/>
      <c r="G224" s="66"/>
      <c r="H224" s="66"/>
      <c r="I224" s="66"/>
      <c r="J224" s="66"/>
      <c r="K224" s="66"/>
    </row>
    <row r="225" spans="1:1017" ht="46.8">
      <c r="A225" s="63">
        <v>1</v>
      </c>
      <c r="B225" s="67" t="s">
        <v>253</v>
      </c>
      <c r="C225" s="30" t="s">
        <v>52</v>
      </c>
      <c r="D225" s="33">
        <v>1391561</v>
      </c>
      <c r="E225" s="43">
        <f t="shared" ref="E225:K225" si="61">D225*E226*E227/10000</f>
        <v>1426350.0249999999</v>
      </c>
      <c r="F225" s="43">
        <f t="shared" si="61"/>
        <v>1462008.7756249998</v>
      </c>
      <c r="G225" s="43">
        <f t="shared" si="61"/>
        <v>1498558.9950156249</v>
      </c>
      <c r="H225" s="43">
        <f t="shared" si="61"/>
        <v>1536022.9698910161</v>
      </c>
      <c r="I225" s="43">
        <f t="shared" si="61"/>
        <v>1574423.5441382907</v>
      </c>
      <c r="J225" s="43">
        <f t="shared" si="61"/>
        <v>1613784.1327417481</v>
      </c>
      <c r="K225" s="43">
        <f t="shared" si="61"/>
        <v>1654128.736060292</v>
      </c>
    </row>
    <row r="226" spans="1:1017" ht="51.75" customHeight="1">
      <c r="A226" s="63"/>
      <c r="B226" s="30" t="s">
        <v>254</v>
      </c>
      <c r="C226" s="30" t="s">
        <v>57</v>
      </c>
      <c r="D226" s="43"/>
      <c r="E226" s="43">
        <v>97.712106768350793</v>
      </c>
      <c r="F226" s="43">
        <v>97.619047619047606</v>
      </c>
      <c r="G226" s="43">
        <v>98.180076628352495</v>
      </c>
      <c r="H226" s="43">
        <v>98.368522072936699</v>
      </c>
      <c r="I226" s="43">
        <v>98.274209012463999</v>
      </c>
      <c r="J226" s="43">
        <v>98.180076628352495</v>
      </c>
      <c r="K226" s="43">
        <v>98.180076628352495</v>
      </c>
    </row>
    <row r="227" spans="1:1017" ht="46.8">
      <c r="A227" s="63"/>
      <c r="B227" s="30" t="s">
        <v>62</v>
      </c>
      <c r="C227" s="30" t="s">
        <v>59</v>
      </c>
      <c r="D227" s="43"/>
      <c r="E227" s="43">
        <v>104.9</v>
      </c>
      <c r="F227" s="43">
        <v>105</v>
      </c>
      <c r="G227" s="43">
        <v>104.4</v>
      </c>
      <c r="H227" s="43">
        <v>104.2</v>
      </c>
      <c r="I227" s="43">
        <v>104.3</v>
      </c>
      <c r="J227" s="43">
        <v>104.4</v>
      </c>
      <c r="K227" s="43">
        <v>104.4</v>
      </c>
    </row>
    <row r="228" spans="1:1017" ht="31.2">
      <c r="A228" s="34" t="s">
        <v>255</v>
      </c>
      <c r="B228" s="67" t="s">
        <v>256</v>
      </c>
      <c r="C228" s="30" t="s">
        <v>52</v>
      </c>
      <c r="D228" s="43"/>
      <c r="E228" s="49"/>
      <c r="F228" s="49"/>
      <c r="G228" s="49"/>
      <c r="H228" s="49"/>
      <c r="I228" s="49"/>
      <c r="J228" s="49"/>
      <c r="K228" s="49"/>
    </row>
    <row r="229" spans="1:1017" ht="31.2">
      <c r="A229" s="34" t="s">
        <v>257</v>
      </c>
      <c r="B229" s="30" t="s">
        <v>258</v>
      </c>
      <c r="C229" s="30" t="s">
        <v>52</v>
      </c>
      <c r="D229" s="33">
        <v>50526</v>
      </c>
      <c r="E229" s="33">
        <f>85*1000</f>
        <v>85000</v>
      </c>
      <c r="F229" s="33">
        <v>50000</v>
      </c>
      <c r="G229" s="33">
        <v>50000</v>
      </c>
      <c r="H229" s="33">
        <v>50000</v>
      </c>
      <c r="I229" s="33"/>
      <c r="J229" s="33"/>
      <c r="K229" s="33"/>
    </row>
    <row r="230" spans="1:1017" ht="31.2">
      <c r="A230" s="34" t="s">
        <v>259</v>
      </c>
      <c r="B230" s="30" t="s">
        <v>260</v>
      </c>
      <c r="C230" s="30" t="s">
        <v>52</v>
      </c>
      <c r="D230" s="43"/>
      <c r="E230" s="43"/>
      <c r="F230" s="43"/>
      <c r="G230" s="43"/>
      <c r="H230" s="43"/>
      <c r="I230" s="43"/>
      <c r="J230" s="43"/>
      <c r="K230" s="43"/>
    </row>
    <row r="231" spans="1:1017" ht="27" customHeight="1">
      <c r="A231" s="34" t="s">
        <v>261</v>
      </c>
      <c r="B231" s="30" t="s">
        <v>262</v>
      </c>
      <c r="C231" s="30" t="s">
        <v>52</v>
      </c>
      <c r="D231" s="33">
        <v>864196</v>
      </c>
      <c r="E231" s="33">
        <f t="shared" ref="E231:K231" si="62">D231*1.02</f>
        <v>881479.92</v>
      </c>
      <c r="F231" s="33">
        <f t="shared" si="62"/>
        <v>899109.51840000006</v>
      </c>
      <c r="G231" s="33">
        <f t="shared" si="62"/>
        <v>917091.70876800013</v>
      </c>
      <c r="H231" s="33">
        <f t="shared" si="62"/>
        <v>935433.54294336017</v>
      </c>
      <c r="I231" s="33">
        <f t="shared" si="62"/>
        <v>954142.2138022274</v>
      </c>
      <c r="J231" s="33">
        <f t="shared" si="62"/>
        <v>973225.05807827192</v>
      </c>
      <c r="K231" s="33">
        <f t="shared" si="62"/>
        <v>992689.55923983734</v>
      </c>
    </row>
    <row r="232" spans="1:1017" ht="27.75" customHeight="1">
      <c r="A232" s="34" t="s">
        <v>263</v>
      </c>
      <c r="B232" s="30" t="s">
        <v>264</v>
      </c>
      <c r="C232" s="30" t="s">
        <v>52</v>
      </c>
      <c r="D232" s="43"/>
      <c r="E232" s="43"/>
      <c r="F232" s="43"/>
      <c r="G232" s="43"/>
      <c r="H232" s="43"/>
      <c r="I232" s="43"/>
      <c r="J232" s="43"/>
      <c r="K232" s="43"/>
    </row>
    <row r="233" spans="1:1017" ht="42.75" customHeight="1">
      <c r="A233" s="34" t="s">
        <v>265</v>
      </c>
      <c r="B233" s="30" t="s">
        <v>266</v>
      </c>
      <c r="C233" s="30" t="s">
        <v>52</v>
      </c>
      <c r="D233" s="43"/>
      <c r="E233" s="43"/>
      <c r="F233" s="43"/>
      <c r="G233" s="43"/>
      <c r="H233" s="43"/>
      <c r="I233" s="43"/>
      <c r="J233" s="43"/>
      <c r="K233" s="43"/>
    </row>
    <row r="234" spans="1:1017" ht="27" customHeight="1">
      <c r="A234" s="34" t="s">
        <v>267</v>
      </c>
      <c r="B234" s="30" t="s">
        <v>268</v>
      </c>
      <c r="C234" s="30" t="s">
        <v>52</v>
      </c>
      <c r="D234" s="43"/>
      <c r="E234" s="43"/>
      <c r="F234" s="43"/>
      <c r="G234" s="43"/>
      <c r="H234" s="43"/>
      <c r="I234" s="43"/>
      <c r="J234" s="43"/>
      <c r="K234" s="43"/>
    </row>
    <row r="235" spans="1:1017" ht="27" customHeight="1">
      <c r="A235" s="34" t="s">
        <v>239</v>
      </c>
      <c r="B235" s="30" t="s">
        <v>269</v>
      </c>
      <c r="C235" s="30" t="s">
        <v>52</v>
      </c>
      <c r="D235" s="43"/>
      <c r="E235" s="43"/>
      <c r="F235" s="43"/>
      <c r="G235" s="43"/>
      <c r="H235" s="43"/>
      <c r="I235" s="43"/>
      <c r="J235" s="43"/>
      <c r="K235" s="43"/>
    </row>
    <row r="236" spans="1:1017" ht="31.5" customHeight="1">
      <c r="A236" s="19" t="s">
        <v>34</v>
      </c>
      <c r="B236" s="52" t="s">
        <v>270</v>
      </c>
      <c r="C236" s="13" t="s">
        <v>52</v>
      </c>
      <c r="D236" s="33">
        <f t="shared" ref="D236:K236" si="63">D225</f>
        <v>1391561</v>
      </c>
      <c r="E236" s="33">
        <f t="shared" si="63"/>
        <v>1426350.0249999999</v>
      </c>
      <c r="F236" s="33">
        <f t="shared" si="63"/>
        <v>1462008.7756249998</v>
      </c>
      <c r="G236" s="33">
        <f t="shared" si="63"/>
        <v>1498558.9950156249</v>
      </c>
      <c r="H236" s="33">
        <f t="shared" si="63"/>
        <v>1536022.9698910161</v>
      </c>
      <c r="I236" s="33">
        <f t="shared" si="63"/>
        <v>1574423.5441382907</v>
      </c>
      <c r="J236" s="33">
        <f t="shared" si="63"/>
        <v>1613784.1327417481</v>
      </c>
      <c r="K236" s="33">
        <f t="shared" si="63"/>
        <v>1654128.736060292</v>
      </c>
    </row>
    <row r="237" spans="1:1017" ht="27" customHeight="1">
      <c r="A237" s="19" t="s">
        <v>66</v>
      </c>
      <c r="B237" s="13" t="s">
        <v>271</v>
      </c>
      <c r="C237" s="13" t="s">
        <v>52</v>
      </c>
      <c r="D237" s="33">
        <v>1117089</v>
      </c>
      <c r="E237" s="33">
        <v>812458</v>
      </c>
      <c r="F237" s="33">
        <f>F236*0.8</f>
        <v>1169607.0204999999</v>
      </c>
      <c r="G237" s="33">
        <v>1165405.2</v>
      </c>
      <c r="H237" s="33">
        <f>H236*0.8</f>
        <v>1228818.375912813</v>
      </c>
      <c r="I237" s="33">
        <f>I236*0.8</f>
        <v>1259538.8353106326</v>
      </c>
      <c r="J237" s="33">
        <f>J236*0.8</f>
        <v>1291027.3061933985</v>
      </c>
      <c r="K237" s="33">
        <f>K236*0.8</f>
        <v>1323302.9888482336</v>
      </c>
    </row>
    <row r="238" spans="1:1017" s="81" customFormat="1" ht="15.75" customHeight="1">
      <c r="A238" s="19" t="s">
        <v>68</v>
      </c>
      <c r="B238" s="80" t="s">
        <v>272</v>
      </c>
      <c r="C238" s="13"/>
      <c r="D238" s="33">
        <f t="shared" ref="D238:K238" si="64">D236-D237</f>
        <v>274472</v>
      </c>
      <c r="E238" s="33">
        <f t="shared" si="64"/>
        <v>613892.02499999991</v>
      </c>
      <c r="F238" s="33">
        <f t="shared" si="64"/>
        <v>292401.75512499991</v>
      </c>
      <c r="G238" s="33">
        <f t="shared" si="64"/>
        <v>333153.79501562496</v>
      </c>
      <c r="H238" s="33">
        <f t="shared" si="64"/>
        <v>307204.59397820313</v>
      </c>
      <c r="I238" s="33">
        <f t="shared" si="64"/>
        <v>314884.70882765809</v>
      </c>
      <c r="J238" s="33">
        <f t="shared" si="64"/>
        <v>322756.82654834958</v>
      </c>
      <c r="K238" s="33">
        <f t="shared" si="64"/>
        <v>330825.7472120584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  <c r="MI238" s="2"/>
      <c r="MJ238" s="2"/>
      <c r="MK238" s="2"/>
      <c r="ML238" s="2"/>
      <c r="MM238" s="2"/>
      <c r="MN238" s="2"/>
      <c r="MO238" s="2"/>
      <c r="MP238" s="2"/>
      <c r="MQ238" s="2"/>
      <c r="MR238" s="2"/>
      <c r="MS238" s="2"/>
      <c r="MT238" s="2"/>
      <c r="MU238" s="2"/>
      <c r="MV238" s="2"/>
      <c r="MW238" s="2"/>
      <c r="MX238" s="2"/>
      <c r="MY238" s="2"/>
      <c r="MZ238" s="2"/>
      <c r="NA238" s="2"/>
      <c r="NB238" s="2"/>
      <c r="NC238" s="2"/>
      <c r="ND238" s="2"/>
      <c r="NE238" s="2"/>
      <c r="NF238" s="2"/>
      <c r="NG238" s="2"/>
      <c r="NH238" s="2"/>
      <c r="NI238" s="2"/>
      <c r="NJ238" s="2"/>
      <c r="NK238" s="2"/>
      <c r="NL238" s="2"/>
      <c r="NM238" s="2"/>
      <c r="NN238" s="2"/>
      <c r="NO238" s="2"/>
      <c r="NP238" s="2"/>
      <c r="NQ238" s="2"/>
      <c r="NR238" s="2"/>
      <c r="NS238" s="2"/>
      <c r="NT238" s="2"/>
      <c r="NU238" s="2"/>
      <c r="NV238" s="2"/>
      <c r="NW238" s="2"/>
      <c r="NX238" s="2"/>
      <c r="NY238" s="2"/>
      <c r="NZ238" s="2"/>
      <c r="OA238" s="2"/>
      <c r="OB238" s="2"/>
      <c r="OC238" s="2"/>
      <c r="OD238" s="2"/>
      <c r="OE238" s="2"/>
      <c r="OF238" s="2"/>
      <c r="OG238" s="2"/>
      <c r="OH238" s="2"/>
      <c r="OI238" s="2"/>
      <c r="OJ238" s="2"/>
      <c r="OK238" s="2"/>
      <c r="OL238" s="2"/>
      <c r="OM238" s="2"/>
      <c r="ON238" s="2"/>
      <c r="OO238" s="2"/>
      <c r="OP238" s="2"/>
      <c r="OQ238" s="2"/>
      <c r="OR238" s="2"/>
      <c r="OS238" s="2"/>
      <c r="OT238" s="2"/>
      <c r="OU238" s="2"/>
      <c r="OV238" s="2"/>
      <c r="OW238" s="2"/>
      <c r="OX238" s="2"/>
      <c r="OY238" s="2"/>
      <c r="OZ238" s="2"/>
      <c r="PA238" s="2"/>
      <c r="PB238" s="2"/>
      <c r="PC238" s="2"/>
      <c r="PD238" s="2"/>
      <c r="PE238" s="2"/>
      <c r="PF238" s="2"/>
      <c r="PG238" s="2"/>
      <c r="PH238" s="2"/>
      <c r="PI238" s="2"/>
      <c r="PJ238" s="2"/>
      <c r="PK238" s="2"/>
      <c r="PL238" s="2"/>
      <c r="PM238" s="2"/>
      <c r="PN238" s="2"/>
      <c r="PO238" s="2"/>
      <c r="PP238" s="2"/>
      <c r="PQ238" s="2"/>
      <c r="PR238" s="2"/>
      <c r="PS238" s="2"/>
      <c r="PT238" s="2"/>
      <c r="PU238" s="2"/>
      <c r="PV238" s="2"/>
      <c r="PW238" s="2"/>
      <c r="PX238" s="2"/>
      <c r="PY238" s="2"/>
      <c r="PZ238" s="2"/>
      <c r="QA238" s="2"/>
      <c r="QB238" s="2"/>
      <c r="QC238" s="2"/>
      <c r="QD238" s="2"/>
      <c r="QE238" s="2"/>
      <c r="QF238" s="2"/>
      <c r="QG238" s="2"/>
      <c r="QH238" s="2"/>
      <c r="QI238" s="2"/>
      <c r="QJ238" s="2"/>
      <c r="QK238" s="2"/>
      <c r="QL238" s="2"/>
      <c r="QM238" s="2"/>
      <c r="QN238" s="2"/>
      <c r="QO238" s="2"/>
      <c r="QP238" s="2"/>
      <c r="QQ238" s="2"/>
      <c r="QR238" s="2"/>
      <c r="QS238" s="2"/>
      <c r="QT238" s="2"/>
      <c r="QU238" s="2"/>
      <c r="QV238" s="2"/>
      <c r="QW238" s="2"/>
      <c r="QX238" s="2"/>
      <c r="QY238" s="2"/>
      <c r="QZ238" s="2"/>
      <c r="RA238" s="2"/>
      <c r="RB238" s="2"/>
      <c r="RC238" s="2"/>
      <c r="RD238" s="2"/>
      <c r="RE238" s="2"/>
      <c r="RF238" s="2"/>
      <c r="RG238" s="2"/>
      <c r="RH238" s="2"/>
      <c r="RI238" s="2"/>
      <c r="RJ238" s="2"/>
      <c r="RK238" s="2"/>
      <c r="RL238" s="2"/>
      <c r="RM238" s="2"/>
      <c r="RN238" s="2"/>
      <c r="RO238" s="2"/>
      <c r="RP238" s="2"/>
      <c r="RQ238" s="2"/>
      <c r="RR238" s="2"/>
      <c r="RS238" s="2"/>
      <c r="RT238" s="2"/>
      <c r="RU238" s="2"/>
      <c r="RV238" s="2"/>
      <c r="RW238" s="2"/>
      <c r="RX238" s="2"/>
      <c r="RY238" s="2"/>
      <c r="RZ238" s="2"/>
      <c r="SA238" s="2"/>
      <c r="SB238" s="2"/>
      <c r="SC238" s="2"/>
      <c r="SD238" s="2"/>
      <c r="SE238" s="2"/>
      <c r="SF238" s="2"/>
      <c r="SG238" s="2"/>
      <c r="SH238" s="2"/>
      <c r="SI238" s="2"/>
      <c r="SJ238" s="2"/>
      <c r="SK238" s="2"/>
      <c r="SL238" s="2"/>
      <c r="SM238" s="2"/>
      <c r="SN238" s="2"/>
      <c r="SO238" s="2"/>
      <c r="SP238" s="2"/>
      <c r="SQ238" s="2"/>
      <c r="SR238" s="2"/>
      <c r="SS238" s="2"/>
      <c r="ST238" s="2"/>
      <c r="SU238" s="2"/>
      <c r="SV238" s="2"/>
      <c r="SW238" s="2"/>
      <c r="SX238" s="2"/>
      <c r="SY238" s="2"/>
      <c r="SZ238" s="2"/>
      <c r="TA238" s="2"/>
      <c r="TB238" s="2"/>
      <c r="TC238" s="2"/>
      <c r="TD238" s="2"/>
      <c r="TE238" s="2"/>
      <c r="TF238" s="2"/>
      <c r="TG238" s="2"/>
      <c r="TH238" s="2"/>
      <c r="TI238" s="2"/>
      <c r="TJ238" s="2"/>
      <c r="TK238" s="2"/>
      <c r="TL238" s="2"/>
      <c r="TM238" s="2"/>
      <c r="TN238" s="2"/>
      <c r="TO238" s="2"/>
      <c r="TP238" s="2"/>
      <c r="TQ238" s="2"/>
      <c r="TR238" s="2"/>
      <c r="TS238" s="2"/>
      <c r="TT238" s="2"/>
      <c r="TU238" s="2"/>
      <c r="TV238" s="2"/>
      <c r="TW238" s="2"/>
      <c r="TX238" s="2"/>
      <c r="TY238" s="2"/>
      <c r="TZ238" s="2"/>
      <c r="UA238" s="2"/>
      <c r="UB238" s="2"/>
      <c r="UC238" s="2"/>
      <c r="UD238" s="2"/>
      <c r="UE238" s="2"/>
      <c r="UF238" s="2"/>
      <c r="UG238" s="2"/>
      <c r="UH238" s="2"/>
      <c r="UI238" s="2"/>
      <c r="UJ238" s="2"/>
      <c r="UK238" s="2"/>
      <c r="UL238" s="2"/>
      <c r="UM238" s="2"/>
      <c r="UN238" s="2"/>
      <c r="UO238" s="2"/>
      <c r="UP238" s="2"/>
      <c r="UQ238" s="2"/>
      <c r="UR238" s="2"/>
      <c r="US238" s="2"/>
      <c r="UT238" s="2"/>
      <c r="UU238" s="2"/>
      <c r="UV238" s="2"/>
      <c r="UW238" s="2"/>
      <c r="UX238" s="2"/>
      <c r="UY238" s="2"/>
      <c r="UZ238" s="2"/>
      <c r="VA238" s="2"/>
      <c r="VB238" s="2"/>
      <c r="VC238" s="2"/>
      <c r="VD238" s="2"/>
      <c r="VE238" s="2"/>
      <c r="VF238" s="2"/>
      <c r="VG238" s="2"/>
      <c r="VH238" s="2"/>
      <c r="VI238" s="2"/>
      <c r="VJ238" s="2"/>
      <c r="VK238" s="2"/>
      <c r="VL238" s="2"/>
      <c r="VM238" s="2"/>
      <c r="VN238" s="2"/>
      <c r="VO238" s="2"/>
      <c r="VP238" s="2"/>
      <c r="VQ238" s="2"/>
      <c r="VR238" s="2"/>
      <c r="VS238" s="2"/>
      <c r="VT238" s="2"/>
      <c r="VU238" s="2"/>
      <c r="VV238" s="2"/>
      <c r="VW238" s="2"/>
      <c r="VX238" s="2"/>
      <c r="VY238" s="2"/>
      <c r="VZ238" s="2"/>
      <c r="WA238" s="2"/>
      <c r="WB238" s="2"/>
      <c r="WC238" s="2"/>
      <c r="WD238" s="2"/>
      <c r="WE238" s="2"/>
      <c r="WF238" s="2"/>
      <c r="WG238" s="2"/>
      <c r="WH238" s="2"/>
      <c r="WI238" s="2"/>
      <c r="WJ238" s="2"/>
      <c r="WK238" s="2"/>
      <c r="WL238" s="2"/>
      <c r="WM238" s="2"/>
      <c r="WN238" s="2"/>
      <c r="WO238" s="2"/>
      <c r="WP238" s="2"/>
      <c r="WQ238" s="2"/>
      <c r="WR238" s="2"/>
      <c r="WS238" s="2"/>
      <c r="WT238" s="2"/>
      <c r="WU238" s="2"/>
      <c r="WV238" s="2"/>
      <c r="WW238" s="2"/>
      <c r="WX238" s="2"/>
      <c r="WY238" s="2"/>
      <c r="WZ238" s="2"/>
      <c r="XA238" s="2"/>
      <c r="XB238" s="2"/>
      <c r="XC238" s="2"/>
      <c r="XD238" s="2"/>
      <c r="XE238" s="2"/>
      <c r="XF238" s="2"/>
      <c r="XG238" s="2"/>
      <c r="XH238" s="2"/>
      <c r="XI238" s="2"/>
      <c r="XJ238" s="2"/>
      <c r="XK238" s="2"/>
      <c r="XL238" s="2"/>
      <c r="XM238" s="2"/>
      <c r="XN238" s="2"/>
      <c r="XO238" s="2"/>
      <c r="XP238" s="2"/>
      <c r="XQ238" s="2"/>
      <c r="XR238" s="2"/>
      <c r="XS238" s="2"/>
      <c r="XT238" s="2"/>
      <c r="XU238" s="2"/>
      <c r="XV238" s="2"/>
      <c r="XW238" s="2"/>
      <c r="XX238" s="2"/>
      <c r="XY238" s="2"/>
      <c r="XZ238" s="2"/>
      <c r="YA238" s="2"/>
      <c r="YB238" s="2"/>
      <c r="YC238" s="2"/>
      <c r="YD238" s="2"/>
      <c r="YE238" s="2"/>
      <c r="YF238" s="2"/>
      <c r="YG238" s="2"/>
      <c r="YH238" s="2"/>
      <c r="YI238" s="2"/>
      <c r="YJ238" s="2"/>
      <c r="YK238" s="2"/>
      <c r="YL238" s="2"/>
      <c r="YM238" s="2"/>
      <c r="YN238" s="2"/>
      <c r="YO238" s="2"/>
      <c r="YP238" s="2"/>
      <c r="YQ238" s="2"/>
      <c r="YR238" s="2"/>
      <c r="YS238" s="2"/>
      <c r="YT238" s="2"/>
      <c r="YU238" s="2"/>
      <c r="YV238" s="2"/>
      <c r="YW238" s="2"/>
      <c r="YX238" s="2"/>
      <c r="YY238" s="2"/>
      <c r="YZ238" s="2"/>
      <c r="ZA238" s="2"/>
      <c r="ZB238" s="2"/>
      <c r="ZC238" s="2"/>
      <c r="ZD238" s="2"/>
      <c r="ZE238" s="2"/>
      <c r="ZF238" s="2"/>
      <c r="ZG238" s="2"/>
      <c r="ZH238" s="2"/>
      <c r="ZI238" s="2"/>
      <c r="ZJ238" s="2"/>
      <c r="ZK238" s="2"/>
      <c r="ZL238" s="2"/>
      <c r="ZM238" s="2"/>
      <c r="ZN238" s="2"/>
      <c r="ZO238" s="2"/>
      <c r="ZP238" s="2"/>
      <c r="ZQ238" s="2"/>
      <c r="ZR238" s="2"/>
      <c r="ZS238" s="2"/>
      <c r="ZT238" s="2"/>
      <c r="ZU238" s="2"/>
      <c r="ZV238" s="2"/>
      <c r="ZW238" s="2"/>
      <c r="ZX238" s="2"/>
      <c r="ZY238" s="2"/>
      <c r="ZZ238" s="2"/>
      <c r="AAA238" s="2"/>
      <c r="AAB238" s="2"/>
      <c r="AAC238" s="2"/>
      <c r="AAD238" s="2"/>
      <c r="AAE238" s="2"/>
      <c r="AAF238" s="2"/>
      <c r="AAG238" s="2"/>
      <c r="AAH238" s="2"/>
      <c r="AAI238" s="2"/>
      <c r="AAJ238" s="2"/>
      <c r="AAK238" s="2"/>
      <c r="AAL238" s="2"/>
      <c r="AAM238" s="2"/>
      <c r="AAN238" s="2"/>
      <c r="AAO238" s="2"/>
      <c r="AAP238" s="2"/>
      <c r="AAQ238" s="2"/>
      <c r="AAR238" s="2"/>
      <c r="AAS238" s="2"/>
      <c r="AAT238" s="2"/>
      <c r="AAU238" s="2"/>
      <c r="AAV238" s="2"/>
      <c r="AAW238" s="2"/>
      <c r="AAX238" s="2"/>
      <c r="AAY238" s="2"/>
      <c r="AAZ238" s="2"/>
      <c r="ABA238" s="2"/>
      <c r="ABB238" s="2"/>
      <c r="ABC238" s="2"/>
      <c r="ABD238" s="2"/>
      <c r="ABE238" s="2"/>
      <c r="ABF238" s="2"/>
      <c r="ABG238" s="2"/>
      <c r="ABH238" s="2"/>
      <c r="ABI238" s="2"/>
      <c r="ABJ238" s="2"/>
      <c r="ABK238" s="2"/>
      <c r="ABL238" s="2"/>
      <c r="ABM238" s="2"/>
      <c r="ABN238" s="2"/>
      <c r="ABO238" s="2"/>
      <c r="ABP238" s="2"/>
      <c r="ABQ238" s="2"/>
      <c r="ABR238" s="2"/>
      <c r="ABS238" s="2"/>
      <c r="ABT238" s="2"/>
      <c r="ABU238" s="2"/>
      <c r="ABV238" s="2"/>
      <c r="ABW238" s="2"/>
      <c r="ABX238" s="2"/>
      <c r="ABY238" s="2"/>
      <c r="ABZ238" s="2"/>
      <c r="ACA238" s="2"/>
      <c r="ACB238" s="2"/>
      <c r="ACC238" s="2"/>
      <c r="ACD238" s="2"/>
      <c r="ACE238" s="2"/>
      <c r="ACF238" s="2"/>
      <c r="ACG238" s="2"/>
      <c r="ACH238" s="2"/>
      <c r="ACI238" s="2"/>
      <c r="ACJ238" s="2"/>
      <c r="ACK238" s="2"/>
      <c r="ACL238" s="2"/>
      <c r="ACM238" s="2"/>
      <c r="ACN238" s="2"/>
      <c r="ACO238" s="2"/>
      <c r="ACP238" s="2"/>
      <c r="ACQ238" s="2"/>
      <c r="ACR238" s="2"/>
      <c r="ACS238" s="2"/>
      <c r="ACT238" s="2"/>
      <c r="ACU238" s="2"/>
      <c r="ACV238" s="2"/>
      <c r="ACW238" s="2"/>
      <c r="ACX238" s="2"/>
      <c r="ACY238" s="2"/>
      <c r="ACZ238" s="2"/>
      <c r="ADA238" s="2"/>
      <c r="ADB238" s="2"/>
      <c r="ADC238" s="2"/>
      <c r="ADD238" s="2"/>
      <c r="ADE238" s="2"/>
      <c r="ADF238" s="2"/>
      <c r="ADG238" s="2"/>
      <c r="ADH238" s="2"/>
      <c r="ADI238" s="2"/>
      <c r="ADJ238" s="2"/>
      <c r="ADK238" s="2"/>
      <c r="ADL238" s="2"/>
      <c r="ADM238" s="2"/>
      <c r="ADN238" s="2"/>
      <c r="ADO238" s="2"/>
      <c r="ADP238" s="2"/>
      <c r="ADQ238" s="2"/>
      <c r="ADR238" s="2"/>
      <c r="ADS238" s="2"/>
      <c r="ADT238" s="2"/>
      <c r="ADU238" s="2"/>
      <c r="ADV238" s="2"/>
      <c r="ADW238" s="2"/>
      <c r="ADX238" s="2"/>
      <c r="ADY238" s="2"/>
      <c r="ADZ238" s="2"/>
      <c r="AEA238" s="2"/>
      <c r="AEB238" s="2"/>
      <c r="AEC238" s="2"/>
      <c r="AED238" s="2"/>
      <c r="AEE238" s="2"/>
      <c r="AEF238" s="2"/>
      <c r="AEG238" s="2"/>
      <c r="AEH238" s="2"/>
      <c r="AEI238" s="2"/>
      <c r="AEJ238" s="2"/>
      <c r="AEK238" s="2"/>
      <c r="AEL238" s="2"/>
      <c r="AEM238" s="2"/>
      <c r="AEN238" s="2"/>
      <c r="AEO238" s="2"/>
      <c r="AEP238" s="2"/>
      <c r="AEQ238" s="2"/>
      <c r="AER238" s="2"/>
      <c r="AES238" s="2"/>
      <c r="AET238" s="2"/>
      <c r="AEU238" s="2"/>
      <c r="AEV238" s="2"/>
      <c r="AEW238" s="2"/>
      <c r="AEX238" s="2"/>
      <c r="AEY238" s="2"/>
      <c r="AEZ238" s="2"/>
      <c r="AFA238" s="2"/>
      <c r="AFB238" s="2"/>
      <c r="AFC238" s="2"/>
      <c r="AFD238" s="2"/>
      <c r="AFE238" s="2"/>
      <c r="AFF238" s="2"/>
      <c r="AFG238" s="2"/>
      <c r="AFH238" s="2"/>
      <c r="AFI238" s="2"/>
      <c r="AFJ238" s="2"/>
      <c r="AFK238" s="2"/>
      <c r="AFL238" s="2"/>
      <c r="AFM238" s="2"/>
      <c r="AFN238" s="2"/>
      <c r="AFO238" s="2"/>
      <c r="AFP238" s="2"/>
      <c r="AFQ238" s="2"/>
      <c r="AFR238" s="2"/>
      <c r="AFS238" s="2"/>
      <c r="AFT238" s="2"/>
      <c r="AFU238" s="2"/>
      <c r="AFV238" s="2"/>
      <c r="AFW238" s="2"/>
      <c r="AFX238" s="2"/>
      <c r="AFY238" s="2"/>
      <c r="AFZ238" s="2"/>
      <c r="AGA238" s="2"/>
      <c r="AGB238" s="2"/>
      <c r="AGC238" s="2"/>
      <c r="AGD238" s="2"/>
      <c r="AGE238" s="2"/>
      <c r="AGF238" s="2"/>
      <c r="AGG238" s="2"/>
      <c r="AGH238" s="2"/>
      <c r="AGI238" s="2"/>
      <c r="AGJ238" s="2"/>
      <c r="AGK238" s="2"/>
      <c r="AGL238" s="2"/>
      <c r="AGM238" s="2"/>
      <c r="AGN238" s="2"/>
      <c r="AGO238" s="2"/>
      <c r="AGP238" s="2"/>
      <c r="AGQ238" s="2"/>
      <c r="AGR238" s="2"/>
      <c r="AGS238" s="2"/>
      <c r="AGT238" s="2"/>
      <c r="AGU238" s="2"/>
      <c r="AGV238" s="2"/>
      <c r="AGW238" s="2"/>
      <c r="AGX238" s="2"/>
      <c r="AGY238" s="2"/>
      <c r="AGZ238" s="2"/>
      <c r="AHA238" s="2"/>
      <c r="AHB238" s="2"/>
      <c r="AHC238" s="2"/>
      <c r="AHD238" s="2"/>
      <c r="AHE238" s="2"/>
      <c r="AHF238" s="2"/>
      <c r="AHG238" s="2"/>
      <c r="AHH238" s="2"/>
      <c r="AHI238" s="2"/>
      <c r="AHJ238" s="2"/>
      <c r="AHK238" s="2"/>
      <c r="AHL238" s="2"/>
      <c r="AHM238" s="2"/>
      <c r="AHN238" s="2"/>
      <c r="AHO238" s="2"/>
      <c r="AHP238" s="2"/>
      <c r="AHQ238" s="2"/>
      <c r="AHR238" s="2"/>
      <c r="AHS238" s="2"/>
      <c r="AHT238" s="2"/>
      <c r="AHU238" s="2"/>
      <c r="AHV238" s="2"/>
      <c r="AHW238" s="2"/>
      <c r="AHX238" s="2"/>
      <c r="AHY238" s="2"/>
      <c r="AHZ238" s="2"/>
      <c r="AIA238" s="2"/>
      <c r="AIB238" s="2"/>
      <c r="AIC238" s="2"/>
      <c r="AID238" s="2"/>
      <c r="AIE238" s="2"/>
      <c r="AIF238" s="2"/>
      <c r="AIG238" s="2"/>
      <c r="AIH238" s="2"/>
      <c r="AII238" s="2"/>
      <c r="AIJ238" s="2"/>
      <c r="AIK238" s="2"/>
      <c r="AIL238" s="2"/>
      <c r="AIM238" s="2"/>
      <c r="AIN238" s="2"/>
      <c r="AIO238" s="2"/>
      <c r="AIP238" s="2"/>
      <c r="AIQ238" s="2"/>
      <c r="AIR238" s="2"/>
      <c r="AIS238" s="2"/>
      <c r="AIT238" s="2"/>
      <c r="AIU238" s="2"/>
      <c r="AIV238" s="2"/>
      <c r="AIW238" s="2"/>
      <c r="AIX238" s="2"/>
      <c r="AIY238" s="2"/>
      <c r="AIZ238" s="2"/>
      <c r="AJA238" s="2"/>
      <c r="AJB238" s="2"/>
      <c r="AJC238" s="2"/>
      <c r="AJD238" s="2"/>
      <c r="AJE238" s="2"/>
      <c r="AJF238" s="2"/>
      <c r="AJG238" s="2"/>
      <c r="AJH238" s="2"/>
      <c r="AJI238" s="2"/>
      <c r="AJJ238" s="2"/>
      <c r="AJK238" s="2"/>
      <c r="AJL238" s="2"/>
      <c r="AJM238" s="2"/>
      <c r="AJN238" s="2"/>
      <c r="AJO238" s="2"/>
      <c r="AJP238" s="2"/>
      <c r="AJQ238" s="2"/>
      <c r="AJR238" s="2"/>
      <c r="AJS238" s="2"/>
      <c r="AJT238" s="2"/>
      <c r="AJU238" s="2"/>
      <c r="AJV238" s="2"/>
      <c r="AJW238" s="2"/>
      <c r="AJX238" s="2"/>
      <c r="AJY238" s="2"/>
      <c r="AJZ238" s="2"/>
      <c r="AKA238" s="2"/>
      <c r="AKB238" s="2"/>
      <c r="AKC238" s="2"/>
      <c r="AKD238" s="2"/>
      <c r="AKE238" s="2"/>
      <c r="AKF238" s="2"/>
      <c r="AKG238" s="2"/>
      <c r="AKH238" s="2"/>
      <c r="AKI238" s="2"/>
      <c r="AKJ238" s="2"/>
      <c r="AKK238" s="2"/>
      <c r="AKL238" s="2"/>
      <c r="AKM238" s="2"/>
      <c r="AKN238" s="2"/>
      <c r="AKO238" s="2"/>
      <c r="AKP238" s="2"/>
      <c r="AKQ238" s="2"/>
      <c r="AKR238" s="2"/>
      <c r="AKS238" s="2"/>
      <c r="AKT238" s="2"/>
      <c r="AKU238" s="2"/>
      <c r="AKV238" s="2"/>
      <c r="AKW238" s="2"/>
      <c r="AKX238" s="2"/>
      <c r="AKY238" s="2"/>
      <c r="AKZ238" s="2"/>
      <c r="ALA238" s="2"/>
      <c r="ALB238" s="2"/>
      <c r="ALC238" s="2"/>
      <c r="ALD238" s="2"/>
      <c r="ALE238" s="2"/>
      <c r="ALF238" s="2"/>
      <c r="ALG238" s="2"/>
      <c r="ALH238" s="2"/>
      <c r="ALI238" s="2"/>
      <c r="ALJ238" s="2"/>
      <c r="ALK238" s="2"/>
      <c r="ALL238" s="2"/>
      <c r="ALM238" s="2"/>
      <c r="ALN238" s="2"/>
      <c r="ALO238" s="2"/>
      <c r="ALP238" s="2"/>
      <c r="ALQ238" s="2"/>
      <c r="ALR238" s="2"/>
      <c r="ALS238" s="2"/>
      <c r="ALT238" s="2"/>
      <c r="ALU238" s="2"/>
      <c r="ALV238" s="2"/>
      <c r="ALW238" s="2"/>
      <c r="ALX238" s="2"/>
      <c r="ALY238" s="2"/>
      <c r="ALZ238" s="2"/>
      <c r="AMA238" s="2"/>
      <c r="AMB238" s="2"/>
      <c r="AMC238" s="2"/>
    </row>
    <row r="239" spans="1:1017" ht="24.75" customHeight="1">
      <c r="A239" s="47" t="s">
        <v>273</v>
      </c>
      <c r="B239" s="13" t="s">
        <v>274</v>
      </c>
      <c r="C239" s="13" t="s">
        <v>52</v>
      </c>
      <c r="D239" s="33">
        <f t="shared" ref="D239:K239" si="65">D240</f>
        <v>0</v>
      </c>
      <c r="E239" s="33">
        <f t="shared" si="65"/>
        <v>306946</v>
      </c>
      <c r="F239" s="33">
        <f t="shared" si="65"/>
        <v>0</v>
      </c>
      <c r="G239" s="33">
        <f t="shared" si="65"/>
        <v>33442</v>
      </c>
      <c r="H239" s="33">
        <f t="shared" si="65"/>
        <v>0</v>
      </c>
      <c r="I239" s="33">
        <f t="shared" si="65"/>
        <v>0</v>
      </c>
      <c r="J239" s="33">
        <f t="shared" si="65"/>
        <v>0</v>
      </c>
      <c r="K239" s="33">
        <f t="shared" si="65"/>
        <v>0</v>
      </c>
    </row>
    <row r="240" spans="1:1017" ht="24.75" customHeight="1">
      <c r="A240" s="47"/>
      <c r="B240" s="13" t="s">
        <v>275</v>
      </c>
      <c r="C240" s="13" t="s">
        <v>52</v>
      </c>
      <c r="D240" s="33">
        <v>0</v>
      </c>
      <c r="E240" s="33">
        <v>306946</v>
      </c>
      <c r="F240" s="33">
        <v>0</v>
      </c>
      <c r="G240" s="33">
        <v>33442</v>
      </c>
      <c r="H240" s="33">
        <v>0</v>
      </c>
      <c r="I240" s="33">
        <v>0</v>
      </c>
      <c r="J240" s="33">
        <v>0</v>
      </c>
      <c r="K240" s="33">
        <v>0</v>
      </c>
    </row>
    <row r="241" spans="1:11" ht="31.5" customHeight="1">
      <c r="A241" s="19" t="s">
        <v>276</v>
      </c>
      <c r="B241" s="13" t="s">
        <v>277</v>
      </c>
      <c r="C241" s="13" t="s">
        <v>52</v>
      </c>
      <c r="D241" s="33">
        <f t="shared" ref="D241:K241" si="66">D242+D243+D244</f>
        <v>222264</v>
      </c>
      <c r="E241" s="33">
        <f t="shared" si="66"/>
        <v>224486.63999999998</v>
      </c>
      <c r="F241" s="33">
        <f t="shared" si="66"/>
        <v>226731.50639999998</v>
      </c>
      <c r="G241" s="33">
        <f t="shared" si="66"/>
        <v>228998.82146399998</v>
      </c>
      <c r="H241" s="33">
        <f t="shared" si="66"/>
        <v>231288.80967863998</v>
      </c>
      <c r="I241" s="33">
        <f t="shared" si="66"/>
        <v>233601.69777542638</v>
      </c>
      <c r="J241" s="33">
        <f t="shared" si="66"/>
        <v>235937.71475318065</v>
      </c>
      <c r="K241" s="33">
        <f t="shared" si="66"/>
        <v>238297.09190071246</v>
      </c>
    </row>
    <row r="242" spans="1:11" ht="31.5" customHeight="1">
      <c r="A242" s="19" t="s">
        <v>278</v>
      </c>
      <c r="B242" s="13" t="s">
        <v>279</v>
      </c>
      <c r="C242" s="13" t="s">
        <v>52</v>
      </c>
      <c r="D242" s="33">
        <v>183758</v>
      </c>
      <c r="E242" s="33">
        <f t="shared" ref="E242:K243" si="67">D242*1.01</f>
        <v>185595.58</v>
      </c>
      <c r="F242" s="33">
        <f t="shared" si="67"/>
        <v>187451.53579999998</v>
      </c>
      <c r="G242" s="33">
        <f t="shared" si="67"/>
        <v>189326.05115799999</v>
      </c>
      <c r="H242" s="33">
        <f t="shared" si="67"/>
        <v>191219.31166958</v>
      </c>
      <c r="I242" s="33">
        <f t="shared" si="67"/>
        <v>193131.50478627579</v>
      </c>
      <c r="J242" s="33">
        <f t="shared" si="67"/>
        <v>195062.81983413856</v>
      </c>
      <c r="K242" s="33">
        <f t="shared" si="67"/>
        <v>197013.44803247994</v>
      </c>
    </row>
    <row r="243" spans="1:11" ht="31.5" customHeight="1">
      <c r="A243" s="19" t="s">
        <v>280</v>
      </c>
      <c r="B243" s="13" t="s">
        <v>281</v>
      </c>
      <c r="C243" s="13" t="s">
        <v>52</v>
      </c>
      <c r="D243" s="33">
        <v>38506</v>
      </c>
      <c r="E243" s="33">
        <f t="shared" si="67"/>
        <v>38891.06</v>
      </c>
      <c r="F243" s="33">
        <f t="shared" si="67"/>
        <v>39279.970600000001</v>
      </c>
      <c r="G243" s="33">
        <f t="shared" si="67"/>
        <v>39672.770305999999</v>
      </c>
      <c r="H243" s="33">
        <f t="shared" si="67"/>
        <v>40069.49800906</v>
      </c>
      <c r="I243" s="33">
        <f t="shared" si="67"/>
        <v>40470.192989150601</v>
      </c>
      <c r="J243" s="33">
        <f t="shared" si="67"/>
        <v>40874.894919042104</v>
      </c>
      <c r="K243" s="33">
        <f t="shared" si="67"/>
        <v>41283.643868232524</v>
      </c>
    </row>
    <row r="244" spans="1:11" ht="40.5" customHeight="1">
      <c r="A244" s="19" t="s">
        <v>282</v>
      </c>
      <c r="B244" s="13" t="s">
        <v>283</v>
      </c>
      <c r="C244" s="13" t="s">
        <v>52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</row>
    <row r="245" spans="1:11" ht="25.5" customHeight="1">
      <c r="A245" s="19" t="s">
        <v>284</v>
      </c>
      <c r="B245" s="13" t="s">
        <v>285</v>
      </c>
      <c r="C245" s="13" t="s">
        <v>52</v>
      </c>
      <c r="D245" s="33">
        <v>500</v>
      </c>
      <c r="E245" s="33">
        <f t="shared" ref="E245:K245" si="68">D245*1.01</f>
        <v>505</v>
      </c>
      <c r="F245" s="33">
        <f t="shared" si="68"/>
        <v>510.05</v>
      </c>
      <c r="G245" s="33">
        <f t="shared" si="68"/>
        <v>515.15049999999997</v>
      </c>
      <c r="H245" s="33">
        <f t="shared" si="68"/>
        <v>520.30200500000001</v>
      </c>
      <c r="I245" s="33">
        <f t="shared" si="68"/>
        <v>525.50502504999997</v>
      </c>
      <c r="J245" s="33">
        <f t="shared" si="68"/>
        <v>530.76007530049992</v>
      </c>
      <c r="K245" s="33">
        <f t="shared" si="68"/>
        <v>536.0676760535049</v>
      </c>
    </row>
    <row r="246" spans="1:11" ht="26.25" customHeight="1">
      <c r="A246" s="19" t="s">
        <v>286</v>
      </c>
      <c r="B246" s="13" t="s">
        <v>287</v>
      </c>
      <c r="C246" s="13" t="s">
        <v>52</v>
      </c>
      <c r="D246" s="33">
        <f>D238-D239-D240-D241-D245</f>
        <v>51708</v>
      </c>
      <c r="E246" s="33">
        <f>E238-E240-E241-E245</f>
        <v>81954.384999999922</v>
      </c>
      <c r="F246" s="33">
        <f t="shared" ref="F246:K246" si="69">F238-F239-F240-F241-F245</f>
        <v>65160.198724999922</v>
      </c>
      <c r="G246" s="33">
        <f t="shared" si="69"/>
        <v>36755.823051624975</v>
      </c>
      <c r="H246" s="33">
        <f t="shared" si="69"/>
        <v>75395.482294563146</v>
      </c>
      <c r="I246" s="33">
        <f t="shared" si="69"/>
        <v>80757.506027181706</v>
      </c>
      <c r="J246" s="33">
        <f t="shared" si="69"/>
        <v>86288.351719868428</v>
      </c>
      <c r="K246" s="33">
        <f t="shared" si="69"/>
        <v>91992.587635292439</v>
      </c>
    </row>
    <row r="247" spans="1:11" ht="40.5" customHeight="1">
      <c r="A247" s="22"/>
      <c r="B247" s="22"/>
      <c r="C247" s="22"/>
      <c r="D247" s="22"/>
      <c r="E247" s="22"/>
      <c r="F247" s="22"/>
      <c r="G247" s="22"/>
      <c r="H247" s="22"/>
      <c r="I247" s="5"/>
      <c r="J247" s="5"/>
      <c r="K247" s="5"/>
    </row>
    <row r="248" spans="1:11" ht="27.75" customHeight="1">
      <c r="A248" s="7" t="s">
        <v>3</v>
      </c>
      <c r="B248" s="8" t="s">
        <v>4</v>
      </c>
      <c r="C248" s="8" t="s">
        <v>5</v>
      </c>
      <c r="D248" s="9" t="s">
        <v>6</v>
      </c>
      <c r="E248" s="9" t="s">
        <v>7</v>
      </c>
      <c r="F248" s="7" t="s">
        <v>8</v>
      </c>
      <c r="G248" s="7"/>
      <c r="H248" s="7"/>
      <c r="I248" s="7"/>
      <c r="J248" s="7"/>
      <c r="K248" s="7"/>
    </row>
    <row r="249" spans="1:11">
      <c r="A249" s="7"/>
      <c r="B249" s="8"/>
      <c r="C249" s="8"/>
      <c r="D249" s="10">
        <v>2017</v>
      </c>
      <c r="E249" s="9">
        <v>2018</v>
      </c>
      <c r="F249" s="10">
        <v>2019</v>
      </c>
      <c r="G249" s="10">
        <v>2020</v>
      </c>
      <c r="H249" s="10">
        <v>2021</v>
      </c>
      <c r="I249" s="10">
        <v>2022</v>
      </c>
      <c r="J249" s="10">
        <v>2023</v>
      </c>
      <c r="K249" s="10">
        <v>2024</v>
      </c>
    </row>
    <row r="250" spans="1:11" ht="18.75" customHeight="1">
      <c r="A250" s="23" t="s">
        <v>288</v>
      </c>
      <c r="B250" s="8" t="s">
        <v>289</v>
      </c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40.5" customHeight="1">
      <c r="A251" s="47">
        <v>1</v>
      </c>
      <c r="B251" s="13" t="s">
        <v>290</v>
      </c>
      <c r="C251" s="13" t="s">
        <v>52</v>
      </c>
      <c r="D251" s="21"/>
      <c r="E251" s="15">
        <f t="shared" ref="E251:K251" si="70">D251*E252*E253/10000</f>
        <v>0</v>
      </c>
      <c r="F251" s="15">
        <f t="shared" si="70"/>
        <v>0</v>
      </c>
      <c r="G251" s="15">
        <f t="shared" si="70"/>
        <v>0</v>
      </c>
      <c r="H251" s="15">
        <f t="shared" si="70"/>
        <v>0</v>
      </c>
      <c r="I251" s="15">
        <f t="shared" si="70"/>
        <v>0</v>
      </c>
      <c r="J251" s="15">
        <f t="shared" si="70"/>
        <v>0</v>
      </c>
      <c r="K251" s="15">
        <f t="shared" si="70"/>
        <v>0</v>
      </c>
    </row>
    <row r="252" spans="1:11" ht="52.5" customHeight="1">
      <c r="A252" s="47"/>
      <c r="B252" s="13" t="s">
        <v>64</v>
      </c>
      <c r="C252" s="13" t="s">
        <v>57</v>
      </c>
      <c r="D252" s="21"/>
      <c r="E252" s="21"/>
      <c r="F252" s="21"/>
      <c r="G252" s="21"/>
      <c r="H252" s="21"/>
      <c r="I252" s="21"/>
      <c r="J252" s="21"/>
      <c r="K252" s="21"/>
    </row>
    <row r="253" spans="1:11" ht="33" customHeight="1">
      <c r="A253" s="47"/>
      <c r="B253" s="13" t="s">
        <v>62</v>
      </c>
      <c r="C253" s="13" t="s">
        <v>59</v>
      </c>
      <c r="D253" s="21"/>
      <c r="E253" s="21"/>
      <c r="F253" s="21"/>
      <c r="G253" s="21"/>
      <c r="H253" s="21"/>
      <c r="I253" s="21"/>
      <c r="J253" s="21"/>
      <c r="K253" s="21"/>
    </row>
    <row r="254" spans="1:11" ht="30.75" customHeight="1">
      <c r="A254" s="19">
        <v>2</v>
      </c>
      <c r="B254" s="13" t="s">
        <v>291</v>
      </c>
      <c r="C254" s="13" t="s">
        <v>292</v>
      </c>
      <c r="D254" s="33">
        <v>4300</v>
      </c>
      <c r="E254" s="33">
        <f>D254*1.01</f>
        <v>4343</v>
      </c>
      <c r="F254" s="33">
        <f>E254*1.01</f>
        <v>4386.43</v>
      </c>
      <c r="G254" s="33">
        <f>F254*1.01</f>
        <v>4430.2943000000005</v>
      </c>
      <c r="H254" s="33">
        <v>4430.3</v>
      </c>
      <c r="I254" s="33">
        <v>4430.3</v>
      </c>
      <c r="J254" s="33">
        <v>4430.3</v>
      </c>
      <c r="K254" s="33">
        <v>4430.3</v>
      </c>
    </row>
    <row r="255" spans="1:11" ht="15.75" customHeight="1">
      <c r="A255" s="47" t="s">
        <v>257</v>
      </c>
      <c r="B255" s="42" t="s">
        <v>293</v>
      </c>
      <c r="C255" s="13" t="s">
        <v>292</v>
      </c>
      <c r="D255" s="33"/>
      <c r="E255" s="33"/>
      <c r="F255" s="33"/>
      <c r="G255" s="33"/>
      <c r="H255" s="33"/>
      <c r="I255" s="33"/>
      <c r="J255" s="33"/>
      <c r="K255" s="33"/>
    </row>
    <row r="256" spans="1:11" ht="31.2">
      <c r="A256" s="47"/>
      <c r="B256" s="42" t="s">
        <v>294</v>
      </c>
      <c r="C256" s="13" t="s">
        <v>292</v>
      </c>
      <c r="D256" s="33"/>
      <c r="E256" s="33"/>
      <c r="F256" s="33"/>
      <c r="G256" s="33"/>
      <c r="H256" s="33"/>
      <c r="I256" s="33"/>
      <c r="J256" s="33"/>
      <c r="K256" s="33"/>
    </row>
    <row r="257" spans="1:11" ht="27" customHeight="1">
      <c r="A257" s="47"/>
      <c r="B257" s="42" t="s">
        <v>295</v>
      </c>
      <c r="C257" s="13" t="s">
        <v>292</v>
      </c>
      <c r="D257" s="33"/>
      <c r="E257" s="33"/>
      <c r="F257" s="33"/>
      <c r="G257" s="33"/>
      <c r="H257" s="33"/>
      <c r="I257" s="33"/>
      <c r="J257" s="33"/>
      <c r="K257" s="33"/>
    </row>
    <row r="258" spans="1:11" ht="38.25" customHeight="1">
      <c r="A258" s="19" t="s">
        <v>259</v>
      </c>
      <c r="B258" s="18" t="s">
        <v>296</v>
      </c>
      <c r="C258" s="13" t="s">
        <v>292</v>
      </c>
      <c r="D258" s="33">
        <v>4300</v>
      </c>
      <c r="E258" s="33">
        <v>4343</v>
      </c>
      <c r="F258" s="33">
        <v>4386.43</v>
      </c>
      <c r="G258" s="33">
        <v>4430.2942999999996</v>
      </c>
      <c r="H258" s="33">
        <v>4430.3</v>
      </c>
      <c r="I258" s="33">
        <v>4430.3</v>
      </c>
      <c r="J258" s="33">
        <v>4430.3</v>
      </c>
      <c r="K258" s="33">
        <v>4430.3</v>
      </c>
    </row>
    <row r="259" spans="1:11" ht="36.75" customHeight="1">
      <c r="A259" s="19">
        <v>3</v>
      </c>
      <c r="B259" s="13" t="s">
        <v>297</v>
      </c>
      <c r="C259" s="13" t="s">
        <v>298</v>
      </c>
      <c r="D259" s="33">
        <f t="shared" ref="D259:K259" si="71">823.92/D8*1000</f>
        <v>19.254516136570775</v>
      </c>
      <c r="E259" s="33">
        <f t="shared" si="71"/>
        <v>19.408730065251703</v>
      </c>
      <c r="F259" s="33">
        <f t="shared" si="71"/>
        <v>19.558931750741838</v>
      </c>
      <c r="G259" s="33">
        <f t="shared" si="71"/>
        <v>19.701578192252509</v>
      </c>
      <c r="H259" s="33">
        <f t="shared" si="71"/>
        <v>19.840107879021382</v>
      </c>
      <c r="I259" s="33">
        <f t="shared" si="71"/>
        <v>19.974302407331084</v>
      </c>
      <c r="J259" s="33">
        <f t="shared" si="71"/>
        <v>20.106398555322365</v>
      </c>
      <c r="K259" s="33">
        <f t="shared" si="71"/>
        <v>20.236773591393622</v>
      </c>
    </row>
    <row r="260" spans="1:11" ht="39.75" customHeight="1">
      <c r="A260" s="22"/>
      <c r="B260" s="22"/>
      <c r="C260" s="22"/>
      <c r="D260" s="22"/>
      <c r="E260" s="22"/>
      <c r="F260" s="22"/>
      <c r="G260" s="22"/>
      <c r="H260" s="22"/>
      <c r="I260" s="5"/>
      <c r="J260" s="5"/>
      <c r="K260" s="5"/>
    </row>
    <row r="261" spans="1:11" ht="15.75" customHeight="1">
      <c r="A261" s="7" t="s">
        <v>3</v>
      </c>
      <c r="B261" s="8" t="s">
        <v>4</v>
      </c>
      <c r="C261" s="8" t="s">
        <v>5</v>
      </c>
      <c r="D261" s="9" t="s">
        <v>6</v>
      </c>
      <c r="E261" s="9" t="s">
        <v>7</v>
      </c>
      <c r="F261" s="7" t="s">
        <v>8</v>
      </c>
      <c r="G261" s="7"/>
      <c r="H261" s="7"/>
      <c r="I261" s="7"/>
      <c r="J261" s="7"/>
      <c r="K261" s="7"/>
    </row>
    <row r="262" spans="1:11" ht="27" customHeight="1">
      <c r="A262" s="7"/>
      <c r="B262" s="8"/>
      <c r="C262" s="8"/>
      <c r="D262" s="10">
        <v>2017</v>
      </c>
      <c r="E262" s="9">
        <v>2018</v>
      </c>
      <c r="F262" s="10">
        <v>2019</v>
      </c>
      <c r="G262" s="10">
        <v>2020</v>
      </c>
      <c r="H262" s="10">
        <v>2021</v>
      </c>
      <c r="I262" s="10">
        <v>2022</v>
      </c>
      <c r="J262" s="10">
        <v>2023</v>
      </c>
      <c r="K262" s="10">
        <v>2024</v>
      </c>
    </row>
    <row r="263" spans="1:11" ht="18.75" customHeight="1">
      <c r="A263" s="23" t="s">
        <v>299</v>
      </c>
      <c r="B263" s="8" t="s">
        <v>300</v>
      </c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36.6" customHeight="1">
      <c r="A264" s="19">
        <v>1</v>
      </c>
      <c r="B264" s="13" t="s">
        <v>412</v>
      </c>
      <c r="C264" s="13" t="s">
        <v>52</v>
      </c>
      <c r="D264" s="33">
        <v>109755518.3</v>
      </c>
      <c r="E264" s="33">
        <f>D264*1.025</f>
        <v>112499406.25749999</v>
      </c>
      <c r="F264" s="33">
        <f>E264*1.025</f>
        <v>115311891.41393748</v>
      </c>
      <c r="G264" s="33">
        <f>F264*1.025</f>
        <v>118194688.69928591</v>
      </c>
      <c r="H264" s="33">
        <f>G264*1.025</f>
        <v>121149555.91676804</v>
      </c>
      <c r="I264" s="33">
        <f>H264*1.025</f>
        <v>124178294.81468724</v>
      </c>
      <c r="J264" s="33">
        <v>124178294.814687</v>
      </c>
      <c r="K264" s="33">
        <v>124178294.814687</v>
      </c>
    </row>
    <row r="265" spans="1:11" ht="36" customHeight="1">
      <c r="A265" s="19">
        <v>2</v>
      </c>
      <c r="B265" s="13" t="s">
        <v>301</v>
      </c>
      <c r="C265" s="13" t="s">
        <v>302</v>
      </c>
      <c r="D265" s="21">
        <v>234.2</v>
      </c>
      <c r="E265" s="21">
        <v>234.2</v>
      </c>
      <c r="F265" s="21">
        <v>234.2</v>
      </c>
      <c r="G265" s="21">
        <v>234.2</v>
      </c>
      <c r="H265" s="21">
        <v>234.2</v>
      </c>
      <c r="I265" s="21">
        <v>234.2</v>
      </c>
      <c r="J265" s="21">
        <v>234.2</v>
      </c>
      <c r="K265" s="21">
        <v>234.2</v>
      </c>
    </row>
    <row r="266" spans="1:11" ht="35.25" customHeight="1">
      <c r="A266" s="17" t="s">
        <v>34</v>
      </c>
      <c r="B266" s="18" t="s">
        <v>303</v>
      </c>
      <c r="C266" s="18" t="s">
        <v>302</v>
      </c>
      <c r="D266" s="15">
        <v>124.2</v>
      </c>
      <c r="E266" s="15">
        <v>124.2</v>
      </c>
      <c r="F266" s="15">
        <v>124.2</v>
      </c>
      <c r="G266" s="15">
        <v>124.2</v>
      </c>
      <c r="H266" s="15">
        <v>124.2</v>
      </c>
      <c r="I266" s="15">
        <v>124.2</v>
      </c>
      <c r="J266" s="15">
        <v>124.2</v>
      </c>
      <c r="K266" s="15">
        <v>124.2</v>
      </c>
    </row>
    <row r="267" spans="1:11" ht="44.25" customHeight="1">
      <c r="A267" s="17" t="s">
        <v>36</v>
      </c>
      <c r="B267" s="18" t="s">
        <v>304</v>
      </c>
      <c r="C267" s="18" t="s">
        <v>305</v>
      </c>
      <c r="D267" s="15">
        <f t="shared" ref="D267:K267" si="72">D266/D265*100</f>
        <v>53.031596925704527</v>
      </c>
      <c r="E267" s="15">
        <f t="shared" si="72"/>
        <v>53.031596925704527</v>
      </c>
      <c r="F267" s="15">
        <f t="shared" si="72"/>
        <v>53.031596925704527</v>
      </c>
      <c r="G267" s="15">
        <f t="shared" si="72"/>
        <v>53.031596925704527</v>
      </c>
      <c r="H267" s="15">
        <f t="shared" si="72"/>
        <v>53.031596925704527</v>
      </c>
      <c r="I267" s="15">
        <f t="shared" si="72"/>
        <v>53.031596925704527</v>
      </c>
      <c r="J267" s="15">
        <f t="shared" si="72"/>
        <v>53.031596925704527</v>
      </c>
      <c r="K267" s="15">
        <f t="shared" si="72"/>
        <v>53.031596925704527</v>
      </c>
    </row>
    <row r="268" spans="1:11" ht="43.5" customHeight="1">
      <c r="A268" s="68"/>
      <c r="B268" s="69"/>
      <c r="C268" s="69"/>
      <c r="D268" s="68"/>
      <c r="E268" s="68"/>
      <c r="F268" s="68"/>
      <c r="G268" s="68"/>
      <c r="H268" s="68"/>
      <c r="I268" s="68"/>
      <c r="J268" s="68"/>
      <c r="K268" s="68"/>
    </row>
    <row r="269" spans="1:11" ht="27" customHeight="1">
      <c r="A269" s="7" t="s">
        <v>3</v>
      </c>
      <c r="B269" s="8" t="s">
        <v>4</v>
      </c>
      <c r="C269" s="8" t="s">
        <v>5</v>
      </c>
      <c r="D269" s="9" t="s">
        <v>6</v>
      </c>
      <c r="E269" s="9" t="s">
        <v>7</v>
      </c>
      <c r="F269" s="7" t="s">
        <v>8</v>
      </c>
      <c r="G269" s="7"/>
      <c r="H269" s="7"/>
      <c r="I269" s="7"/>
      <c r="J269" s="7"/>
      <c r="K269" s="7"/>
    </row>
    <row r="270" spans="1:11" ht="13.5" customHeight="1">
      <c r="A270" s="7"/>
      <c r="B270" s="8"/>
      <c r="C270" s="8"/>
      <c r="D270" s="10">
        <v>2017</v>
      </c>
      <c r="E270" s="9">
        <v>2018</v>
      </c>
      <c r="F270" s="10">
        <v>2019</v>
      </c>
      <c r="G270" s="10">
        <v>2020</v>
      </c>
      <c r="H270" s="10">
        <v>2021</v>
      </c>
      <c r="I270" s="10">
        <v>2022</v>
      </c>
      <c r="J270" s="10">
        <v>2023</v>
      </c>
      <c r="K270" s="10">
        <v>2024</v>
      </c>
    </row>
    <row r="271" spans="1:11" ht="15" customHeight="1">
      <c r="A271" s="70" t="s">
        <v>306</v>
      </c>
      <c r="B271" s="71" t="s">
        <v>307</v>
      </c>
      <c r="C271" s="71"/>
      <c r="D271" s="71"/>
      <c r="E271" s="71"/>
      <c r="F271" s="71"/>
      <c r="G271" s="71"/>
      <c r="H271" s="71"/>
      <c r="I271" s="71"/>
      <c r="J271" s="71"/>
      <c r="K271" s="71"/>
    </row>
    <row r="272" spans="1:11" ht="33.75" customHeight="1">
      <c r="A272" s="17">
        <v>1</v>
      </c>
      <c r="B272" s="18" t="s">
        <v>308</v>
      </c>
      <c r="C272" s="18" t="s">
        <v>52</v>
      </c>
      <c r="D272" s="33">
        <f t="shared" ref="D272:K272" si="73">D273+D287</f>
        <v>1256111.1000000001</v>
      </c>
      <c r="E272" s="33">
        <f t="shared" si="73"/>
        <v>1293778.6000000001</v>
      </c>
      <c r="F272" s="33">
        <f t="shared" si="73"/>
        <v>1134722</v>
      </c>
      <c r="G272" s="33">
        <f t="shared" si="73"/>
        <v>1198720.2999999998</v>
      </c>
      <c r="H272" s="33">
        <f t="shared" si="73"/>
        <v>1215096.3999999999</v>
      </c>
      <c r="I272" s="33">
        <f t="shared" si="73"/>
        <v>1215096.3999999999</v>
      </c>
      <c r="J272" s="33">
        <f t="shared" si="73"/>
        <v>1215096.3999999999</v>
      </c>
      <c r="K272" s="33">
        <f t="shared" si="73"/>
        <v>1215096.3999999999</v>
      </c>
    </row>
    <row r="273" spans="1:11" ht="27" customHeight="1">
      <c r="A273" s="19" t="s">
        <v>15</v>
      </c>
      <c r="B273" s="13" t="s">
        <v>309</v>
      </c>
      <c r="C273" s="13" t="s">
        <v>52</v>
      </c>
      <c r="D273" s="33">
        <v>396562.2</v>
      </c>
      <c r="E273" s="33">
        <v>391039</v>
      </c>
      <c r="F273" s="33">
        <v>425674.1</v>
      </c>
      <c r="G273" s="33">
        <v>458063.4</v>
      </c>
      <c r="H273" s="33">
        <v>474439.5</v>
      </c>
      <c r="I273" s="33">
        <v>474439.5</v>
      </c>
      <c r="J273" s="33">
        <v>474439.5</v>
      </c>
      <c r="K273" s="33">
        <v>474439.5</v>
      </c>
    </row>
    <row r="274" spans="1:11" ht="31.2">
      <c r="A274" s="19" t="s">
        <v>122</v>
      </c>
      <c r="B274" s="13" t="s">
        <v>310</v>
      </c>
      <c r="C274" s="13" t="s">
        <v>52</v>
      </c>
      <c r="D274" s="33">
        <v>222523.5</v>
      </c>
      <c r="E274" s="33">
        <v>229625.4</v>
      </c>
      <c r="F274" s="33">
        <v>245238.6</v>
      </c>
      <c r="G274" s="33">
        <v>271684.40000000002</v>
      </c>
      <c r="H274" s="33">
        <v>282008.40000000002</v>
      </c>
      <c r="I274" s="33">
        <v>282008.40000000002</v>
      </c>
      <c r="J274" s="33">
        <v>282008.40000000002</v>
      </c>
      <c r="K274" s="33">
        <v>282008.40000000002</v>
      </c>
    </row>
    <row r="275" spans="1:11" ht="13.5" customHeight="1">
      <c r="A275" s="19" t="s">
        <v>124</v>
      </c>
      <c r="B275" s="13" t="s">
        <v>311</v>
      </c>
      <c r="C275" s="13" t="s">
        <v>52</v>
      </c>
      <c r="D275" s="33">
        <v>73234.8</v>
      </c>
      <c r="E275" s="33">
        <v>70674.399999999994</v>
      </c>
      <c r="F275" s="33">
        <v>78505</v>
      </c>
      <c r="G275" s="33">
        <v>80075.5</v>
      </c>
      <c r="H275" s="33">
        <v>81677.5</v>
      </c>
      <c r="I275" s="33">
        <v>81677.5</v>
      </c>
      <c r="J275" s="33">
        <v>81677.5</v>
      </c>
      <c r="K275" s="33">
        <v>81677.5</v>
      </c>
    </row>
    <row r="276" spans="1:11" ht="31.2">
      <c r="A276" s="19" t="s">
        <v>312</v>
      </c>
      <c r="B276" s="13" t="s">
        <v>313</v>
      </c>
      <c r="C276" s="13" t="s">
        <v>52</v>
      </c>
      <c r="D276" s="33">
        <v>54702.3</v>
      </c>
      <c r="E276" s="33">
        <v>50693.1</v>
      </c>
      <c r="F276" s="33">
        <v>60047</v>
      </c>
      <c r="G276" s="33">
        <v>61248</v>
      </c>
      <c r="H276" s="33">
        <v>62473</v>
      </c>
      <c r="I276" s="33">
        <v>62473</v>
      </c>
      <c r="J276" s="33">
        <v>62473</v>
      </c>
      <c r="K276" s="33">
        <v>62473</v>
      </c>
    </row>
    <row r="277" spans="1:11" ht="31.2">
      <c r="A277" s="19" t="s">
        <v>314</v>
      </c>
      <c r="B277" s="13" t="s">
        <v>315</v>
      </c>
      <c r="C277" s="13" t="s">
        <v>52</v>
      </c>
      <c r="D277" s="33">
        <v>16893.3</v>
      </c>
      <c r="E277" s="33">
        <v>19000</v>
      </c>
      <c r="F277" s="33">
        <v>16674</v>
      </c>
      <c r="G277" s="33">
        <v>17008</v>
      </c>
      <c r="H277" s="33">
        <v>17348</v>
      </c>
      <c r="I277" s="33">
        <v>17348</v>
      </c>
      <c r="J277" s="33">
        <v>17348</v>
      </c>
      <c r="K277" s="33">
        <v>17348</v>
      </c>
    </row>
    <row r="278" spans="1:11" ht="31.2">
      <c r="A278" s="19" t="s">
        <v>316</v>
      </c>
      <c r="B278" s="13" t="s">
        <v>317</v>
      </c>
      <c r="C278" s="13" t="s">
        <v>52</v>
      </c>
      <c r="D278" s="33">
        <v>101.4</v>
      </c>
      <c r="E278" s="33">
        <v>101.3</v>
      </c>
      <c r="F278" s="33">
        <v>132.5</v>
      </c>
      <c r="G278" s="33">
        <v>135.5</v>
      </c>
      <c r="H278" s="33">
        <v>135.5</v>
      </c>
      <c r="I278" s="33">
        <v>135.5</v>
      </c>
      <c r="J278" s="33">
        <v>135.5</v>
      </c>
      <c r="K278" s="33">
        <v>135.5</v>
      </c>
    </row>
    <row r="279" spans="1:11" ht="15" customHeight="1">
      <c r="A279" s="19" t="s">
        <v>318</v>
      </c>
      <c r="B279" s="13" t="s">
        <v>319</v>
      </c>
      <c r="C279" s="13" t="s">
        <v>52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</row>
    <row r="280" spans="1:11" ht="31.2">
      <c r="A280" s="19" t="s">
        <v>320</v>
      </c>
      <c r="B280" s="13" t="s">
        <v>321</v>
      </c>
      <c r="C280" s="13" t="s">
        <v>52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</row>
    <row r="281" spans="1:11" ht="31.2">
      <c r="A281" s="19" t="s">
        <v>322</v>
      </c>
      <c r="B281" s="13" t="s">
        <v>323</v>
      </c>
      <c r="C281" s="13" t="s">
        <v>52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</row>
    <row r="282" spans="1:11" ht="42" customHeight="1">
      <c r="A282" s="19" t="s">
        <v>324</v>
      </c>
      <c r="B282" s="13" t="s">
        <v>325</v>
      </c>
      <c r="C282" s="13" t="s">
        <v>52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</row>
    <row r="283" spans="1:11" ht="31.5" customHeight="1">
      <c r="A283" s="19" t="s">
        <v>326</v>
      </c>
      <c r="B283" s="13" t="s">
        <v>327</v>
      </c>
      <c r="C283" s="13" t="s">
        <v>52</v>
      </c>
      <c r="D283" s="33">
        <v>46951.6</v>
      </c>
      <c r="E283" s="33">
        <v>40933.4</v>
      </c>
      <c r="F283" s="33">
        <v>44176.7</v>
      </c>
      <c r="G283" s="33">
        <v>46374.9</v>
      </c>
      <c r="H283" s="33">
        <v>48683</v>
      </c>
      <c r="I283" s="33">
        <v>48683</v>
      </c>
      <c r="J283" s="33">
        <v>48683</v>
      </c>
      <c r="K283" s="33">
        <v>48683</v>
      </c>
    </row>
    <row r="284" spans="1:11" ht="27.75" customHeight="1">
      <c r="A284" s="19" t="s">
        <v>328</v>
      </c>
      <c r="B284" s="13" t="s">
        <v>329</v>
      </c>
      <c r="C284" s="13" t="s">
        <v>52</v>
      </c>
      <c r="D284" s="33">
        <v>37797.1</v>
      </c>
      <c r="E284" s="33">
        <v>36531.699999999997</v>
      </c>
      <c r="F284" s="33">
        <v>38212.199999999997</v>
      </c>
      <c r="G284" s="33">
        <v>39969.9</v>
      </c>
      <c r="H284" s="33">
        <v>41728.6</v>
      </c>
      <c r="I284" s="33">
        <v>41728.6</v>
      </c>
      <c r="J284" s="33">
        <v>41728.6</v>
      </c>
      <c r="K284" s="33">
        <v>41728.6</v>
      </c>
    </row>
    <row r="285" spans="1:11" ht="31.2">
      <c r="A285" s="19" t="s">
        <v>330</v>
      </c>
      <c r="B285" s="13" t="s">
        <v>331</v>
      </c>
      <c r="C285" s="13" t="s">
        <v>52</v>
      </c>
      <c r="D285" s="33">
        <v>2981.5</v>
      </c>
      <c r="E285" s="33">
        <v>2852.8</v>
      </c>
      <c r="F285" s="33">
        <v>2703</v>
      </c>
      <c r="G285" s="33">
        <v>2626.9</v>
      </c>
      <c r="H285" s="33">
        <v>2576.3000000000002</v>
      </c>
      <c r="I285" s="33">
        <v>2576.3000000000002</v>
      </c>
      <c r="J285" s="33">
        <v>2576.3000000000002</v>
      </c>
      <c r="K285" s="33">
        <v>2576.3000000000002</v>
      </c>
    </row>
    <row r="286" spans="1:11" ht="31.2">
      <c r="A286" s="19" t="s">
        <v>332</v>
      </c>
      <c r="B286" s="13" t="s">
        <v>333</v>
      </c>
      <c r="C286" s="13" t="s">
        <v>52</v>
      </c>
      <c r="D286" s="33">
        <v>1296.5999999999999</v>
      </c>
      <c r="E286" s="33">
        <v>170.8</v>
      </c>
      <c r="F286" s="33">
        <v>693.9</v>
      </c>
      <c r="G286" s="33">
        <v>693.9</v>
      </c>
      <c r="H286" s="33">
        <v>693.9</v>
      </c>
      <c r="I286" s="33">
        <v>693.9</v>
      </c>
      <c r="J286" s="33">
        <v>693.9</v>
      </c>
      <c r="K286" s="33">
        <v>693.9</v>
      </c>
    </row>
    <row r="287" spans="1:11" ht="31.2">
      <c r="A287" s="19" t="s">
        <v>17</v>
      </c>
      <c r="B287" s="13" t="s">
        <v>334</v>
      </c>
      <c r="C287" s="13" t="s">
        <v>52</v>
      </c>
      <c r="D287" s="33">
        <v>859548.9</v>
      </c>
      <c r="E287" s="33">
        <v>902739.6</v>
      </c>
      <c r="F287" s="33">
        <f>814539.9-18530.9-86961.1</f>
        <v>709047.9</v>
      </c>
      <c r="G287" s="33">
        <f>848222.1-19383.4-88181.8</f>
        <v>740656.89999999991</v>
      </c>
      <c r="H287" s="33">
        <f>848222.1-19383.4-88181.8</f>
        <v>740656.89999999991</v>
      </c>
      <c r="I287" s="33">
        <f>848222.1-19383.4-88181.8</f>
        <v>740656.89999999991</v>
      </c>
      <c r="J287" s="33">
        <f>848222.1-19383.4-88181.8</f>
        <v>740656.89999999991</v>
      </c>
      <c r="K287" s="33">
        <f>848222.1-19383.4-88181.8</f>
        <v>740656.89999999991</v>
      </c>
    </row>
    <row r="288" spans="1:11" ht="31.2">
      <c r="A288" s="19" t="s">
        <v>128</v>
      </c>
      <c r="B288" s="13" t="s">
        <v>335</v>
      </c>
      <c r="C288" s="13" t="s">
        <v>52</v>
      </c>
      <c r="D288" s="33">
        <v>75975.100000000006</v>
      </c>
      <c r="E288" s="33">
        <v>50623.7</v>
      </c>
      <c r="F288" s="33">
        <v>50110.2</v>
      </c>
      <c r="G288" s="33">
        <v>50562.1</v>
      </c>
      <c r="H288" s="33">
        <v>50562.1</v>
      </c>
      <c r="I288" s="33">
        <v>50562.1</v>
      </c>
      <c r="J288" s="33">
        <v>50562.1</v>
      </c>
      <c r="K288" s="33">
        <v>50562.1</v>
      </c>
    </row>
    <row r="289" spans="1:11" ht="31.2">
      <c r="A289" s="19" t="s">
        <v>129</v>
      </c>
      <c r="B289" s="13" t="s">
        <v>336</v>
      </c>
      <c r="C289" s="13" t="s">
        <v>52</v>
      </c>
      <c r="D289" s="33">
        <v>33533.699999999997</v>
      </c>
      <c r="E289" s="33">
        <v>119896.5</v>
      </c>
      <c r="F289" s="33">
        <v>17062.8</v>
      </c>
      <c r="G289" s="33">
        <v>11369.3</v>
      </c>
      <c r="H289" s="33">
        <v>11369.3</v>
      </c>
      <c r="I289" s="33">
        <v>11369.3</v>
      </c>
      <c r="J289" s="33">
        <v>11369.3</v>
      </c>
      <c r="K289" s="33">
        <v>11369.3</v>
      </c>
    </row>
    <row r="290" spans="1:11" ht="30" customHeight="1">
      <c r="A290" s="19" t="s">
        <v>130</v>
      </c>
      <c r="B290" s="13" t="s">
        <v>337</v>
      </c>
      <c r="C290" s="13" t="s">
        <v>52</v>
      </c>
      <c r="D290" s="33">
        <v>641124</v>
      </c>
      <c r="E290" s="33">
        <v>648612.19999999995</v>
      </c>
      <c r="F290" s="33">
        <f>698455.1-86961.1</f>
        <v>611494</v>
      </c>
      <c r="G290" s="33">
        <f>736526.4-88181.8</f>
        <v>648344.6</v>
      </c>
      <c r="H290" s="33">
        <f>736526.4-88181.8</f>
        <v>648344.6</v>
      </c>
      <c r="I290" s="33">
        <f>736526.4-88181.8</f>
        <v>648344.6</v>
      </c>
      <c r="J290" s="33">
        <f>736526.4-88181.8</f>
        <v>648344.6</v>
      </c>
      <c r="K290" s="33">
        <f>736526.4-88181.8</f>
        <v>648344.6</v>
      </c>
    </row>
    <row r="291" spans="1:11" ht="31.2">
      <c r="A291" s="19" t="s">
        <v>338</v>
      </c>
      <c r="B291" s="13" t="s">
        <v>339</v>
      </c>
      <c r="C291" s="13" t="s">
        <v>52</v>
      </c>
      <c r="D291" s="33">
        <v>91803.9</v>
      </c>
      <c r="E291" s="33">
        <v>65891.199999999997</v>
      </c>
      <c r="F291" s="33">
        <v>30380.9</v>
      </c>
      <c r="G291" s="33">
        <v>30380.9</v>
      </c>
      <c r="H291" s="33">
        <v>30380.9</v>
      </c>
      <c r="I291" s="33">
        <v>30380.9</v>
      </c>
      <c r="J291" s="33">
        <v>30380.9</v>
      </c>
      <c r="K291" s="33">
        <v>30380.9</v>
      </c>
    </row>
    <row r="292" spans="1:11" ht="31.2">
      <c r="A292" s="19">
        <v>2</v>
      </c>
      <c r="B292" s="13" t="s">
        <v>340</v>
      </c>
      <c r="C292" s="18" t="s">
        <v>52</v>
      </c>
      <c r="D292" s="33">
        <f t="shared" ref="D292:K292" si="74">SUM(D293:D302)</f>
        <v>1211278.9000000001</v>
      </c>
      <c r="E292" s="33">
        <f t="shared" si="74"/>
        <v>1346064</v>
      </c>
      <c r="F292" s="33">
        <f t="shared" si="74"/>
        <v>1160834.8999999999</v>
      </c>
      <c r="G292" s="33">
        <f t="shared" si="74"/>
        <v>1227103.4000000001</v>
      </c>
      <c r="H292" s="33">
        <f t="shared" si="74"/>
        <v>1252210.432</v>
      </c>
      <c r="I292" s="33">
        <f t="shared" si="74"/>
        <v>1252210.432</v>
      </c>
      <c r="J292" s="33">
        <f t="shared" si="74"/>
        <v>1252210.432</v>
      </c>
      <c r="K292" s="33">
        <f t="shared" si="74"/>
        <v>1252210.432</v>
      </c>
    </row>
    <row r="293" spans="1:11" ht="27.75" customHeight="1">
      <c r="A293" s="19" t="s">
        <v>257</v>
      </c>
      <c r="B293" s="13" t="s">
        <v>341</v>
      </c>
      <c r="C293" s="18" t="s">
        <v>52</v>
      </c>
      <c r="D293" s="33">
        <v>120274.5</v>
      </c>
      <c r="E293" s="33">
        <v>136636.29999999999</v>
      </c>
      <c r="F293" s="33">
        <v>139599.20000000001</v>
      </c>
      <c r="G293" s="33">
        <v>141046.29999999999</v>
      </c>
      <c r="H293" s="33">
        <v>145193.9</v>
      </c>
      <c r="I293" s="33">
        <f>H293*1</f>
        <v>145193.9</v>
      </c>
      <c r="J293" s="33">
        <f>I293*1</f>
        <v>145193.9</v>
      </c>
      <c r="K293" s="33">
        <f>J293*1</f>
        <v>145193.9</v>
      </c>
    </row>
    <row r="294" spans="1:11" ht="31.2">
      <c r="A294" s="19" t="s">
        <v>259</v>
      </c>
      <c r="B294" s="13" t="s">
        <v>342</v>
      </c>
      <c r="C294" s="13" t="s">
        <v>52</v>
      </c>
      <c r="D294" s="33"/>
      <c r="E294" s="33"/>
      <c r="F294" s="33"/>
      <c r="G294" s="33"/>
      <c r="H294" s="33"/>
      <c r="I294" s="33"/>
      <c r="J294" s="33"/>
      <c r="K294" s="33"/>
    </row>
    <row r="295" spans="1:11" ht="31.2">
      <c r="A295" s="19" t="s">
        <v>261</v>
      </c>
      <c r="B295" s="13" t="s">
        <v>343</v>
      </c>
      <c r="C295" s="13" t="s">
        <v>52</v>
      </c>
      <c r="D295" s="33"/>
      <c r="E295" s="33">
        <v>500</v>
      </c>
      <c r="F295" s="33">
        <v>6220</v>
      </c>
      <c r="G295" s="33">
        <v>540.79999999999995</v>
      </c>
      <c r="H295" s="33">
        <v>562.43200000000002</v>
      </c>
      <c r="I295" s="33">
        <f t="shared" ref="I295:K302" si="75">H295*1</f>
        <v>562.43200000000002</v>
      </c>
      <c r="J295" s="33">
        <f t="shared" si="75"/>
        <v>562.43200000000002</v>
      </c>
      <c r="K295" s="33">
        <f t="shared" si="75"/>
        <v>562.43200000000002</v>
      </c>
    </row>
    <row r="296" spans="1:11" ht="29.25" customHeight="1">
      <c r="A296" s="19" t="s">
        <v>263</v>
      </c>
      <c r="B296" s="13" t="s">
        <v>344</v>
      </c>
      <c r="C296" s="13" t="s">
        <v>52</v>
      </c>
      <c r="D296" s="33">
        <v>28238.5</v>
      </c>
      <c r="E296" s="33">
        <v>31687.599999999999</v>
      </c>
      <c r="F296" s="33">
        <v>12605</v>
      </c>
      <c r="G296" s="33">
        <v>12949.9</v>
      </c>
      <c r="H296" s="33">
        <v>14195.2</v>
      </c>
      <c r="I296" s="33">
        <f t="shared" si="75"/>
        <v>14195.2</v>
      </c>
      <c r="J296" s="33">
        <f t="shared" si="75"/>
        <v>14195.2</v>
      </c>
      <c r="K296" s="33">
        <f t="shared" si="75"/>
        <v>14195.2</v>
      </c>
    </row>
    <row r="297" spans="1:11" ht="18" customHeight="1">
      <c r="A297" s="19" t="s">
        <v>265</v>
      </c>
      <c r="B297" s="13" t="s">
        <v>345</v>
      </c>
      <c r="C297" s="13" t="s">
        <v>52</v>
      </c>
      <c r="D297" s="33">
        <v>1472.9</v>
      </c>
      <c r="E297" s="33">
        <v>1739.1</v>
      </c>
      <c r="F297" s="33">
        <v>1731.9</v>
      </c>
      <c r="G297" s="33">
        <v>1753.5</v>
      </c>
      <c r="H297" s="33">
        <v>1776</v>
      </c>
      <c r="I297" s="33">
        <f t="shared" si="75"/>
        <v>1776</v>
      </c>
      <c r="J297" s="33">
        <f t="shared" si="75"/>
        <v>1776</v>
      </c>
      <c r="K297" s="33">
        <f t="shared" si="75"/>
        <v>1776</v>
      </c>
    </row>
    <row r="298" spans="1:11" ht="31.2">
      <c r="A298" s="19" t="s">
        <v>267</v>
      </c>
      <c r="B298" s="13" t="s">
        <v>346</v>
      </c>
      <c r="C298" s="13" t="s">
        <v>52</v>
      </c>
      <c r="D298" s="33">
        <v>693383.1</v>
      </c>
      <c r="E298" s="33">
        <v>736679.4</v>
      </c>
      <c r="F298" s="33">
        <v>750206.2</v>
      </c>
      <c r="G298" s="33">
        <v>803145.1</v>
      </c>
      <c r="H298" s="33">
        <v>815523.2</v>
      </c>
      <c r="I298" s="33">
        <f t="shared" si="75"/>
        <v>815523.2</v>
      </c>
      <c r="J298" s="33">
        <f t="shared" si="75"/>
        <v>815523.2</v>
      </c>
      <c r="K298" s="33">
        <f t="shared" si="75"/>
        <v>815523.2</v>
      </c>
    </row>
    <row r="299" spans="1:11" ht="28.5" customHeight="1">
      <c r="A299" s="19" t="s">
        <v>347</v>
      </c>
      <c r="B299" s="13" t="s">
        <v>348</v>
      </c>
      <c r="C299" s="13" t="s">
        <v>52</v>
      </c>
      <c r="D299" s="33">
        <v>1723.3</v>
      </c>
      <c r="E299" s="33">
        <v>2567.5</v>
      </c>
      <c r="F299" s="33">
        <v>2396.5</v>
      </c>
      <c r="G299" s="33">
        <v>2486.6999999999998</v>
      </c>
      <c r="H299" s="33">
        <v>2580.4</v>
      </c>
      <c r="I299" s="33">
        <f t="shared" si="75"/>
        <v>2580.4</v>
      </c>
      <c r="J299" s="33">
        <f t="shared" si="75"/>
        <v>2580.4</v>
      </c>
      <c r="K299" s="33">
        <f t="shared" si="75"/>
        <v>2580.4</v>
      </c>
    </row>
    <row r="300" spans="1:11" ht="24.75" customHeight="1">
      <c r="A300" s="19" t="s">
        <v>349</v>
      </c>
      <c r="B300" s="13" t="s">
        <v>350</v>
      </c>
      <c r="C300" s="13" t="s">
        <v>52</v>
      </c>
      <c r="D300" s="33">
        <v>216752.5</v>
      </c>
      <c r="E300" s="33">
        <v>157843.6</v>
      </c>
      <c r="F300" s="33">
        <v>84139.7</v>
      </c>
      <c r="G300" s="33">
        <v>79557.399999999994</v>
      </c>
      <c r="H300" s="33">
        <v>80110.600000000006</v>
      </c>
      <c r="I300" s="33">
        <f t="shared" si="75"/>
        <v>80110.600000000006</v>
      </c>
      <c r="J300" s="33">
        <f t="shared" si="75"/>
        <v>80110.600000000006</v>
      </c>
      <c r="K300" s="33">
        <f t="shared" si="75"/>
        <v>80110.600000000006</v>
      </c>
    </row>
    <row r="301" spans="1:11" ht="31.2">
      <c r="A301" s="19" t="s">
        <v>351</v>
      </c>
      <c r="B301" s="13" t="s">
        <v>352</v>
      </c>
      <c r="C301" s="13" t="s">
        <v>52</v>
      </c>
      <c r="D301" s="33">
        <v>23099.3</v>
      </c>
      <c r="E301" s="33">
        <v>147213.79999999999</v>
      </c>
      <c r="F301" s="33">
        <v>42598</v>
      </c>
      <c r="G301" s="33">
        <v>44247.6</v>
      </c>
      <c r="H301" s="33">
        <v>45963.3</v>
      </c>
      <c r="I301" s="33">
        <f t="shared" si="75"/>
        <v>45963.3</v>
      </c>
      <c r="J301" s="33">
        <f t="shared" si="75"/>
        <v>45963.3</v>
      </c>
      <c r="K301" s="33">
        <f t="shared" si="75"/>
        <v>45963.3</v>
      </c>
    </row>
    <row r="302" spans="1:11" ht="27.75" customHeight="1">
      <c r="A302" s="19" t="s">
        <v>353</v>
      </c>
      <c r="B302" s="13" t="s">
        <v>354</v>
      </c>
      <c r="C302" s="13" t="s">
        <v>52</v>
      </c>
      <c r="D302" s="33">
        <v>126334.8</v>
      </c>
      <c r="E302" s="33">
        <v>131196.70000000001</v>
      </c>
      <c r="F302" s="33">
        <f>163492.6-34682.8-7471.4</f>
        <v>121338.40000000001</v>
      </c>
      <c r="G302" s="33">
        <f>183071.4-34223.9-7471.4</f>
        <v>141376.1</v>
      </c>
      <c r="H302" s="33">
        <f>140063.6+6241.8</f>
        <v>146305.4</v>
      </c>
      <c r="I302" s="33">
        <f t="shared" si="75"/>
        <v>146305.4</v>
      </c>
      <c r="J302" s="33">
        <f t="shared" si="75"/>
        <v>146305.4</v>
      </c>
      <c r="K302" s="33">
        <f t="shared" si="75"/>
        <v>146305.4</v>
      </c>
    </row>
    <row r="303" spans="1:11" ht="31.2">
      <c r="A303" s="19">
        <v>3</v>
      </c>
      <c r="B303" s="13" t="s">
        <v>355</v>
      </c>
      <c r="C303" s="18" t="s">
        <v>52</v>
      </c>
      <c r="D303" s="33">
        <f t="shared" ref="D303:K303" si="76">D270-D292</f>
        <v>-1209261.9000000001</v>
      </c>
      <c r="E303" s="33">
        <f t="shared" si="76"/>
        <v>-1344046</v>
      </c>
      <c r="F303" s="33">
        <f t="shared" si="76"/>
        <v>-1158815.8999999999</v>
      </c>
      <c r="G303" s="33">
        <f t="shared" si="76"/>
        <v>-1225083.4000000001</v>
      </c>
      <c r="H303" s="33">
        <f t="shared" si="76"/>
        <v>-1250189.432</v>
      </c>
      <c r="I303" s="33">
        <f t="shared" si="76"/>
        <v>-1250188.432</v>
      </c>
      <c r="J303" s="33">
        <f t="shared" si="76"/>
        <v>-1250187.432</v>
      </c>
      <c r="K303" s="33">
        <f t="shared" si="76"/>
        <v>-1250186.432</v>
      </c>
    </row>
    <row r="304" spans="1:11" ht="31.2">
      <c r="A304" s="19" t="s">
        <v>36</v>
      </c>
      <c r="B304" s="13" t="s">
        <v>356</v>
      </c>
      <c r="C304" s="13" t="s">
        <v>52</v>
      </c>
      <c r="D304" s="33">
        <v>29885.7</v>
      </c>
      <c r="E304" s="33" t="s">
        <v>357</v>
      </c>
      <c r="F304" s="33">
        <v>14942.9</v>
      </c>
      <c r="G304" s="33">
        <v>7471.4</v>
      </c>
      <c r="H304" s="33">
        <v>0</v>
      </c>
      <c r="I304" s="33">
        <v>0</v>
      </c>
      <c r="J304" s="33">
        <v>0</v>
      </c>
      <c r="K304" s="33">
        <v>0</v>
      </c>
    </row>
    <row r="305" spans="1:11" ht="43.5" customHeight="1">
      <c r="A305" s="22"/>
      <c r="B305" s="22"/>
      <c r="C305" s="22"/>
      <c r="D305" s="22"/>
      <c r="E305" s="22"/>
      <c r="F305" s="22"/>
      <c r="G305" s="22"/>
      <c r="H305" s="22"/>
      <c r="I305" s="5"/>
      <c r="J305" s="5"/>
      <c r="K305" s="5"/>
    </row>
    <row r="306" spans="1:11" ht="15.75" customHeight="1">
      <c r="A306" s="7" t="s">
        <v>3</v>
      </c>
      <c r="B306" s="8" t="s">
        <v>4</v>
      </c>
      <c r="C306" s="8" t="s">
        <v>5</v>
      </c>
      <c r="D306" s="9" t="s">
        <v>6</v>
      </c>
      <c r="E306" s="9" t="s">
        <v>7</v>
      </c>
      <c r="F306" s="7" t="s">
        <v>8</v>
      </c>
      <c r="G306" s="7"/>
      <c r="H306" s="7"/>
      <c r="I306" s="7"/>
      <c r="J306" s="7"/>
      <c r="K306" s="7"/>
    </row>
    <row r="307" spans="1:11" ht="24" customHeight="1">
      <c r="A307" s="7"/>
      <c r="B307" s="8"/>
      <c r="C307" s="8"/>
      <c r="D307" s="10">
        <v>2017</v>
      </c>
      <c r="E307" s="9">
        <v>2018</v>
      </c>
      <c r="F307" s="10">
        <v>2019</v>
      </c>
      <c r="G307" s="10">
        <v>2020</v>
      </c>
      <c r="H307" s="10">
        <v>2021</v>
      </c>
      <c r="I307" s="10">
        <v>2022</v>
      </c>
      <c r="J307" s="10">
        <v>2023</v>
      </c>
      <c r="K307" s="10">
        <v>2024</v>
      </c>
    </row>
    <row r="308" spans="1:11" ht="14.4" customHeight="1">
      <c r="A308" s="23" t="s">
        <v>358</v>
      </c>
      <c r="B308" s="8" t="s">
        <v>359</v>
      </c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32.25" customHeight="1">
      <c r="A309" s="19">
        <v>1</v>
      </c>
      <c r="B309" s="13" t="s">
        <v>360</v>
      </c>
      <c r="C309" s="13"/>
      <c r="D309" s="21"/>
      <c r="E309" s="21"/>
      <c r="F309" s="21"/>
      <c r="G309" s="21"/>
      <c r="H309" s="21"/>
      <c r="I309" s="21"/>
      <c r="J309" s="21"/>
      <c r="K309" s="21"/>
    </row>
    <row r="310" spans="1:11" ht="14.4" customHeight="1">
      <c r="A310" s="51" t="s">
        <v>15</v>
      </c>
      <c r="B310" s="72" t="s">
        <v>361</v>
      </c>
      <c r="C310" s="18" t="s">
        <v>362</v>
      </c>
      <c r="D310" s="21"/>
      <c r="E310" s="21"/>
      <c r="F310" s="21"/>
      <c r="G310" s="21"/>
      <c r="H310" s="21"/>
      <c r="I310" s="21"/>
      <c r="J310" s="21"/>
      <c r="K310" s="21"/>
    </row>
    <row r="311" spans="1:11">
      <c r="A311" s="51"/>
      <c r="B311" s="72"/>
      <c r="C311" s="18" t="s">
        <v>363</v>
      </c>
      <c r="D311" s="21"/>
      <c r="E311" s="21"/>
      <c r="F311" s="21"/>
      <c r="G311" s="21"/>
      <c r="H311" s="21"/>
      <c r="I311" s="21"/>
      <c r="J311" s="21"/>
      <c r="K311" s="21"/>
    </row>
    <row r="312" spans="1:11" ht="14.4" customHeight="1">
      <c r="A312" s="51" t="s">
        <v>17</v>
      </c>
      <c r="B312" s="72" t="s">
        <v>364</v>
      </c>
      <c r="C312" s="18" t="s">
        <v>362</v>
      </c>
      <c r="D312" s="21"/>
      <c r="E312" s="21"/>
      <c r="F312" s="21"/>
      <c r="G312" s="21"/>
      <c r="H312" s="21"/>
      <c r="I312" s="21" t="s">
        <v>365</v>
      </c>
      <c r="J312" s="21"/>
      <c r="K312" s="21"/>
    </row>
    <row r="313" spans="1:11">
      <c r="A313" s="51"/>
      <c r="B313" s="72"/>
      <c r="C313" s="18" t="s">
        <v>363</v>
      </c>
      <c r="D313" s="21"/>
      <c r="E313" s="21"/>
      <c r="F313" s="21"/>
      <c r="G313" s="21"/>
      <c r="H313" s="21"/>
      <c r="I313" s="21"/>
      <c r="J313" s="21"/>
      <c r="K313" s="21"/>
    </row>
    <row r="314" spans="1:11" ht="14.25" customHeight="1">
      <c r="A314" s="63" t="s">
        <v>19</v>
      </c>
      <c r="B314" s="73" t="s">
        <v>366</v>
      </c>
      <c r="C314" s="18" t="s">
        <v>362</v>
      </c>
      <c r="D314" s="21"/>
      <c r="E314" s="21"/>
      <c r="F314" s="21"/>
      <c r="G314" s="21"/>
      <c r="H314" s="21"/>
      <c r="I314" s="21"/>
      <c r="J314" s="21"/>
      <c r="K314" s="21"/>
    </row>
    <row r="315" spans="1:11" ht="14.25" customHeight="1">
      <c r="A315" s="63"/>
      <c r="B315" s="73"/>
      <c r="C315" s="18" t="s">
        <v>367</v>
      </c>
      <c r="D315" s="21"/>
      <c r="E315" s="21"/>
      <c r="F315" s="21"/>
      <c r="G315" s="21"/>
      <c r="H315" s="21"/>
      <c r="I315" s="21"/>
      <c r="J315" s="21"/>
      <c r="K315" s="21"/>
    </row>
    <row r="316" spans="1:11" ht="15.75" customHeight="1">
      <c r="A316" s="63" t="s">
        <v>368</v>
      </c>
      <c r="B316" s="73" t="s">
        <v>369</v>
      </c>
      <c r="C316" s="18" t="s">
        <v>362</v>
      </c>
      <c r="D316" s="21"/>
      <c r="E316" s="21"/>
      <c r="F316" s="21"/>
      <c r="G316" s="21"/>
      <c r="H316" s="21"/>
      <c r="I316" s="21"/>
      <c r="J316" s="21"/>
      <c r="K316" s="21"/>
    </row>
    <row r="317" spans="1:11" ht="31.2">
      <c r="A317" s="63"/>
      <c r="B317" s="73"/>
      <c r="C317" s="18" t="s">
        <v>370</v>
      </c>
      <c r="D317" s="21"/>
      <c r="E317" s="21"/>
      <c r="F317" s="21"/>
      <c r="G317" s="21"/>
      <c r="H317" s="21"/>
      <c r="I317" s="21"/>
      <c r="J317" s="21"/>
      <c r="K317" s="21"/>
    </row>
    <row r="318" spans="1:11" ht="18" customHeight="1">
      <c r="A318" s="19" t="s">
        <v>371</v>
      </c>
      <c r="B318" s="13" t="s">
        <v>372</v>
      </c>
      <c r="C318" s="13" t="s">
        <v>38</v>
      </c>
      <c r="D318" s="74">
        <v>8</v>
      </c>
      <c r="E318" s="74">
        <v>0</v>
      </c>
      <c r="F318" s="74">
        <v>4</v>
      </c>
      <c r="G318" s="74">
        <v>0</v>
      </c>
      <c r="H318" s="74">
        <v>0</v>
      </c>
      <c r="I318" s="74">
        <v>0</v>
      </c>
      <c r="J318" s="74">
        <v>0</v>
      </c>
      <c r="K318" s="74">
        <v>0</v>
      </c>
    </row>
    <row r="319" spans="1:11" ht="15.75" customHeight="1">
      <c r="A319" s="19" t="s">
        <v>373</v>
      </c>
      <c r="B319" s="13" t="s">
        <v>374</v>
      </c>
      <c r="C319" s="13" t="s">
        <v>38</v>
      </c>
      <c r="D319" s="74"/>
      <c r="E319" s="74"/>
      <c r="F319" s="74"/>
      <c r="G319" s="74"/>
      <c r="H319" s="74"/>
      <c r="I319" s="74"/>
      <c r="J319" s="74"/>
      <c r="K319" s="74"/>
    </row>
    <row r="320" spans="1:11" ht="29.25" customHeight="1">
      <c r="A320" s="19">
        <v>2</v>
      </c>
      <c r="B320" s="13" t="s">
        <v>375</v>
      </c>
      <c r="C320" s="13" t="s">
        <v>12</v>
      </c>
      <c r="D320" s="74">
        <v>1807</v>
      </c>
      <c r="E320" s="74">
        <v>1812</v>
      </c>
      <c r="F320" s="74">
        <v>1821</v>
      </c>
      <c r="G320" s="74">
        <v>1825</v>
      </c>
      <c r="H320" s="74">
        <v>1830</v>
      </c>
      <c r="I320" s="74">
        <v>1830</v>
      </c>
      <c r="J320" s="74">
        <v>1830</v>
      </c>
      <c r="K320" s="74">
        <v>1830</v>
      </c>
    </row>
    <row r="321" spans="1:12" ht="21.75" customHeight="1">
      <c r="A321" s="19">
        <v>3</v>
      </c>
      <c r="B321" s="13" t="s">
        <v>376</v>
      </c>
      <c r="C321" s="13" t="s">
        <v>12</v>
      </c>
      <c r="D321" s="16">
        <f t="shared" ref="D321:K321" si="77">D322+D323+D324+D325</f>
        <v>3707</v>
      </c>
      <c r="E321" s="16">
        <f t="shared" si="77"/>
        <v>3721</v>
      </c>
      <c r="F321" s="16">
        <f t="shared" si="77"/>
        <v>3697</v>
      </c>
      <c r="G321" s="16">
        <f t="shared" si="77"/>
        <v>3668</v>
      </c>
      <c r="H321" s="16">
        <f t="shared" si="77"/>
        <v>3645</v>
      </c>
      <c r="I321" s="16">
        <f t="shared" si="77"/>
        <v>3645</v>
      </c>
      <c r="J321" s="16">
        <f t="shared" si="77"/>
        <v>3645</v>
      </c>
      <c r="K321" s="16">
        <f t="shared" si="77"/>
        <v>3645</v>
      </c>
    </row>
    <row r="322" spans="1:12">
      <c r="A322" s="75" t="s">
        <v>66</v>
      </c>
      <c r="B322" s="42" t="s">
        <v>377</v>
      </c>
      <c r="C322" s="13" t="s">
        <v>12</v>
      </c>
      <c r="D322" s="16">
        <v>3379</v>
      </c>
      <c r="E322" s="16">
        <v>3381</v>
      </c>
      <c r="F322" s="16">
        <v>3399</v>
      </c>
      <c r="G322" s="16">
        <v>3400</v>
      </c>
      <c r="H322" s="16">
        <v>3400</v>
      </c>
      <c r="I322" s="16">
        <v>3400</v>
      </c>
      <c r="J322" s="16">
        <v>3400</v>
      </c>
      <c r="K322" s="16">
        <v>3400</v>
      </c>
    </row>
    <row r="323" spans="1:12">
      <c r="A323" s="75" t="s">
        <v>68</v>
      </c>
      <c r="B323" s="42" t="s">
        <v>378</v>
      </c>
      <c r="C323" s="13" t="s">
        <v>12</v>
      </c>
      <c r="D323" s="16"/>
      <c r="E323" s="16"/>
      <c r="F323" s="16"/>
      <c r="G323" s="16"/>
      <c r="H323" s="16"/>
      <c r="I323" s="16"/>
      <c r="J323" s="16"/>
      <c r="K323" s="16"/>
    </row>
    <row r="324" spans="1:12" s="2" customFormat="1">
      <c r="A324" s="75" t="s">
        <v>70</v>
      </c>
      <c r="B324" s="42" t="s">
        <v>379</v>
      </c>
      <c r="C324" s="13" t="s">
        <v>12</v>
      </c>
      <c r="D324" s="74">
        <v>328</v>
      </c>
      <c r="E324" s="74">
        <v>340</v>
      </c>
      <c r="F324" s="74">
        <v>298</v>
      </c>
      <c r="G324" s="74">
        <v>268</v>
      </c>
      <c r="H324" s="74">
        <v>245</v>
      </c>
      <c r="I324" s="74">
        <v>245</v>
      </c>
      <c r="J324" s="74">
        <v>245</v>
      </c>
      <c r="K324" s="74">
        <v>245</v>
      </c>
    </row>
    <row r="325" spans="1:12" s="2" customFormat="1">
      <c r="A325" s="75" t="s">
        <v>72</v>
      </c>
      <c r="B325" s="42" t="s">
        <v>380</v>
      </c>
      <c r="C325" s="13" t="s">
        <v>12</v>
      </c>
      <c r="D325" s="74"/>
      <c r="E325" s="74"/>
      <c r="F325" s="74"/>
      <c r="G325" s="74"/>
      <c r="H325" s="74"/>
      <c r="I325" s="74"/>
      <c r="J325" s="74"/>
      <c r="K325" s="74"/>
    </row>
    <row r="326" spans="1:12" s="2" customFormat="1">
      <c r="A326" s="75">
        <v>4</v>
      </c>
      <c r="B326" s="42" t="s">
        <v>381</v>
      </c>
      <c r="C326" s="13" t="s">
        <v>12</v>
      </c>
      <c r="D326" s="74">
        <f t="shared" ref="D326:K326" si="78">D327+D328</f>
        <v>102</v>
      </c>
      <c r="E326" s="74">
        <f t="shared" si="78"/>
        <v>81</v>
      </c>
      <c r="F326" s="74">
        <f t="shared" si="78"/>
        <v>89</v>
      </c>
      <c r="G326" s="74">
        <f t="shared" si="78"/>
        <v>95</v>
      </c>
      <c r="H326" s="74">
        <f t="shared" si="78"/>
        <v>80</v>
      </c>
      <c r="I326" s="74">
        <f t="shared" si="78"/>
        <v>80</v>
      </c>
      <c r="J326" s="74">
        <f t="shared" si="78"/>
        <v>80</v>
      </c>
      <c r="K326" s="74">
        <f t="shared" si="78"/>
        <v>80</v>
      </c>
    </row>
    <row r="327" spans="1:12" s="2" customFormat="1" ht="15" customHeight="1">
      <c r="A327" s="75" t="s">
        <v>382</v>
      </c>
      <c r="B327" s="42" t="s">
        <v>379</v>
      </c>
      <c r="C327" s="13" t="s">
        <v>12</v>
      </c>
      <c r="D327" s="74">
        <v>102</v>
      </c>
      <c r="E327" s="74">
        <v>81</v>
      </c>
      <c r="F327" s="74">
        <v>89</v>
      </c>
      <c r="G327" s="74">
        <v>95</v>
      </c>
      <c r="H327" s="74">
        <v>80</v>
      </c>
      <c r="I327" s="74">
        <v>80</v>
      </c>
      <c r="J327" s="74">
        <v>80</v>
      </c>
      <c r="K327" s="74">
        <v>80</v>
      </c>
    </row>
    <row r="328" spans="1:12" ht="15" customHeight="1">
      <c r="A328" s="75" t="s">
        <v>383</v>
      </c>
      <c r="B328" s="42" t="s">
        <v>384</v>
      </c>
      <c r="C328" s="13" t="s">
        <v>12</v>
      </c>
      <c r="D328" s="21"/>
      <c r="E328" s="21"/>
      <c r="F328" s="21"/>
      <c r="G328" s="21"/>
      <c r="H328" s="21"/>
      <c r="I328" s="21"/>
      <c r="J328" s="21"/>
      <c r="K328" s="21"/>
    </row>
    <row r="329" spans="1:12" ht="18.75" customHeight="1">
      <c r="A329" s="75">
        <v>5</v>
      </c>
      <c r="B329" s="42" t="s">
        <v>385</v>
      </c>
      <c r="C329" s="13"/>
      <c r="D329" s="21"/>
      <c r="E329" s="21"/>
      <c r="F329" s="21"/>
      <c r="G329" s="21"/>
      <c r="H329" s="21"/>
      <c r="I329" s="21"/>
      <c r="J329" s="21"/>
      <c r="K329" s="21"/>
    </row>
    <row r="330" spans="1:12" ht="31.2">
      <c r="A330" s="75" t="s">
        <v>41</v>
      </c>
      <c r="B330" s="42" t="s">
        <v>386</v>
      </c>
      <c r="C330" s="13" t="s">
        <v>387</v>
      </c>
      <c r="D330" s="15">
        <v>60.3</v>
      </c>
      <c r="E330" s="15">
        <v>60.3</v>
      </c>
      <c r="F330" s="15">
        <v>60.3</v>
      </c>
      <c r="G330" s="15">
        <v>60.3</v>
      </c>
      <c r="H330" s="15">
        <v>60.4</v>
      </c>
      <c r="I330" s="15">
        <v>60.4</v>
      </c>
      <c r="J330" s="15">
        <v>60.4</v>
      </c>
      <c r="K330" s="15">
        <v>60.4</v>
      </c>
      <c r="L330" s="29"/>
    </row>
    <row r="331" spans="1:12" ht="46.8">
      <c r="A331" s="75" t="s">
        <v>43</v>
      </c>
      <c r="B331" s="42" t="s">
        <v>388</v>
      </c>
      <c r="C331" s="13" t="s">
        <v>389</v>
      </c>
      <c r="D331" s="15">
        <v>230</v>
      </c>
      <c r="E331" s="15">
        <v>230</v>
      </c>
      <c r="F331" s="15">
        <v>230</v>
      </c>
      <c r="G331" s="15">
        <v>230.4</v>
      </c>
      <c r="H331" s="15">
        <v>230.5</v>
      </c>
      <c r="I331" s="15">
        <v>230.5</v>
      </c>
      <c r="J331" s="15">
        <v>230.5</v>
      </c>
      <c r="K331" s="15">
        <v>230.5</v>
      </c>
      <c r="L331" s="29"/>
    </row>
    <row r="332" spans="1:12" ht="46.8">
      <c r="A332" s="75" t="s">
        <v>390</v>
      </c>
      <c r="B332" s="42" t="s">
        <v>391</v>
      </c>
      <c r="C332" s="13" t="s">
        <v>389</v>
      </c>
      <c r="D332" s="21">
        <v>5.5</v>
      </c>
      <c r="E332" s="21">
        <v>5.5</v>
      </c>
      <c r="F332" s="21">
        <v>5.5</v>
      </c>
      <c r="G332" s="21">
        <v>5.5</v>
      </c>
      <c r="H332" s="21">
        <v>5.6</v>
      </c>
      <c r="I332" s="21">
        <v>5.6</v>
      </c>
      <c r="J332" s="21">
        <v>5.6</v>
      </c>
      <c r="K332" s="21">
        <v>5.6</v>
      </c>
    </row>
    <row r="333" spans="1:12" ht="31.2">
      <c r="A333" s="75" t="s">
        <v>392</v>
      </c>
      <c r="B333" s="42" t="s">
        <v>393</v>
      </c>
      <c r="C333" s="13" t="s">
        <v>394</v>
      </c>
      <c r="D333" s="21">
        <v>23.6</v>
      </c>
      <c r="E333" s="21">
        <v>23.7</v>
      </c>
      <c r="F333" s="21">
        <v>23.8</v>
      </c>
      <c r="G333" s="21">
        <v>24</v>
      </c>
      <c r="H333" s="21">
        <v>24.2</v>
      </c>
      <c r="I333" s="21">
        <v>24.2</v>
      </c>
      <c r="J333" s="21">
        <v>24.2</v>
      </c>
      <c r="K333" s="21">
        <v>24.2</v>
      </c>
    </row>
    <row r="334" spans="1:12" ht="31.2">
      <c r="A334" s="75" t="s">
        <v>395</v>
      </c>
      <c r="B334" s="42" t="s">
        <v>396</v>
      </c>
      <c r="C334" s="13" t="s">
        <v>394</v>
      </c>
      <c r="D334" s="21">
        <v>71</v>
      </c>
      <c r="E334" s="21">
        <v>71.099999999999994</v>
      </c>
      <c r="F334" s="21">
        <v>71.400000000000006</v>
      </c>
      <c r="G334" s="21">
        <v>71.599999999999994</v>
      </c>
      <c r="H334" s="21">
        <v>72</v>
      </c>
      <c r="I334" s="21">
        <v>72</v>
      </c>
      <c r="J334" s="21">
        <v>72</v>
      </c>
      <c r="K334" s="21">
        <v>72</v>
      </c>
    </row>
    <row r="335" spans="1:12" s="2" customFormat="1" ht="46.8">
      <c r="A335" s="19" t="s">
        <v>397</v>
      </c>
      <c r="B335" s="13" t="s">
        <v>398</v>
      </c>
      <c r="C335" s="13" t="s">
        <v>399</v>
      </c>
      <c r="D335" s="21">
        <v>54.8</v>
      </c>
      <c r="E335" s="21">
        <v>54.8</v>
      </c>
      <c r="F335" s="21">
        <v>54.8</v>
      </c>
      <c r="G335" s="21">
        <v>54.8</v>
      </c>
      <c r="H335" s="21">
        <v>54.8</v>
      </c>
      <c r="I335" s="21">
        <v>54.8</v>
      </c>
      <c r="J335" s="21">
        <v>54.8</v>
      </c>
      <c r="K335" s="21">
        <v>54.8</v>
      </c>
    </row>
    <row r="336" spans="1:12" ht="31.2">
      <c r="A336" s="19" t="s">
        <v>400</v>
      </c>
      <c r="B336" s="13" t="s">
        <v>401</v>
      </c>
      <c r="C336" s="13" t="s">
        <v>402</v>
      </c>
      <c r="D336" s="48">
        <v>27.9</v>
      </c>
      <c r="E336" s="48">
        <v>27.9</v>
      </c>
      <c r="F336" s="48">
        <v>27.9</v>
      </c>
      <c r="G336" s="48">
        <v>27.9</v>
      </c>
      <c r="H336" s="48">
        <v>27.9</v>
      </c>
      <c r="I336" s="48">
        <v>27.9</v>
      </c>
      <c r="J336" s="48">
        <v>27.9</v>
      </c>
      <c r="K336" s="48">
        <v>27.9</v>
      </c>
    </row>
    <row r="337" spans="1:11" ht="31.2">
      <c r="A337" s="19" t="s">
        <v>403</v>
      </c>
      <c r="B337" s="13" t="s">
        <v>404</v>
      </c>
      <c r="C337" s="13" t="s">
        <v>402</v>
      </c>
      <c r="D337" s="48">
        <v>27.9</v>
      </c>
      <c r="E337" s="48">
        <v>27.9</v>
      </c>
      <c r="F337" s="48">
        <v>27.9</v>
      </c>
      <c r="G337" s="48">
        <v>27.9</v>
      </c>
      <c r="H337" s="48">
        <v>27.9</v>
      </c>
      <c r="I337" s="48">
        <v>27.9</v>
      </c>
      <c r="J337" s="48">
        <v>27.9</v>
      </c>
      <c r="K337" s="48">
        <v>27.9</v>
      </c>
    </row>
    <row r="338" spans="1:11" ht="46.8">
      <c r="A338" s="19" t="s">
        <v>405</v>
      </c>
      <c r="B338" s="13" t="s">
        <v>406</v>
      </c>
      <c r="C338" s="13" t="s">
        <v>407</v>
      </c>
      <c r="D338" s="76">
        <v>1175</v>
      </c>
      <c r="E338" s="76">
        <v>1220</v>
      </c>
      <c r="F338" s="76">
        <v>1244</v>
      </c>
      <c r="G338" s="76">
        <v>1293</v>
      </c>
      <c r="H338" s="76">
        <v>1349</v>
      </c>
      <c r="I338" s="76">
        <v>1349</v>
      </c>
      <c r="J338" s="76">
        <v>1349</v>
      </c>
      <c r="K338" s="76">
        <v>1349</v>
      </c>
    </row>
    <row r="339" spans="1:11" ht="52.5" customHeight="1">
      <c r="A339" s="19">
        <v>6</v>
      </c>
      <c r="B339" s="13" t="s">
        <v>408</v>
      </c>
      <c r="C339" s="13" t="s">
        <v>409</v>
      </c>
      <c r="D339" s="20">
        <v>100</v>
      </c>
      <c r="E339" s="20">
        <v>100</v>
      </c>
      <c r="F339" s="20">
        <v>100</v>
      </c>
      <c r="G339" s="20">
        <v>100</v>
      </c>
      <c r="H339" s="20">
        <v>100</v>
      </c>
      <c r="I339" s="20">
        <v>100</v>
      </c>
      <c r="J339" s="20">
        <v>100</v>
      </c>
      <c r="K339" s="20">
        <v>100</v>
      </c>
    </row>
    <row r="340" spans="1:11" ht="16.5" customHeight="1"/>
    <row r="341" spans="1:11" ht="43.5" customHeight="1">
      <c r="A341" s="78" t="s">
        <v>410</v>
      </c>
      <c r="B341" s="78"/>
      <c r="C341" s="78"/>
      <c r="D341" s="78"/>
      <c r="E341" s="78"/>
      <c r="F341" s="78"/>
      <c r="G341" s="78"/>
      <c r="H341" s="78"/>
      <c r="I341" s="79"/>
      <c r="J341" s="79"/>
      <c r="K341" s="79"/>
    </row>
    <row r="342" spans="1:11" ht="42.75" customHeight="1">
      <c r="A342" s="78" t="s">
        <v>411</v>
      </c>
      <c r="B342" s="78"/>
      <c r="C342" s="78"/>
      <c r="D342" s="78"/>
      <c r="E342" s="78"/>
      <c r="F342" s="78"/>
      <c r="G342" s="78"/>
      <c r="H342" s="78"/>
      <c r="I342" s="79"/>
      <c r="J342" s="79"/>
      <c r="K342" s="79"/>
    </row>
  </sheetData>
  <mergeCells count="127">
    <mergeCell ref="A1:K1"/>
    <mergeCell ref="A2:K2"/>
    <mergeCell ref="A3:K3"/>
    <mergeCell ref="A5:A6"/>
    <mergeCell ref="B5:B6"/>
    <mergeCell ref="C5:C6"/>
    <mergeCell ref="F5:K5"/>
    <mergeCell ref="B7:K7"/>
    <mergeCell ref="A8:A9"/>
    <mergeCell ref="A10:A11"/>
    <mergeCell ref="A12:A13"/>
    <mergeCell ref="A22:H22"/>
    <mergeCell ref="A23:A24"/>
    <mergeCell ref="B23:B24"/>
    <mergeCell ref="C23:C24"/>
    <mergeCell ref="F23:K23"/>
    <mergeCell ref="B25:K25"/>
    <mergeCell ref="A37:A38"/>
    <mergeCell ref="B37:B38"/>
    <mergeCell ref="C37:C38"/>
    <mergeCell ref="F37:K37"/>
    <mergeCell ref="B39:K39"/>
    <mergeCell ref="A40:A42"/>
    <mergeCell ref="A43:A45"/>
    <mergeCell ref="A46:A48"/>
    <mergeCell ref="B49:H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H128"/>
    <mergeCell ref="A129:A130"/>
    <mergeCell ref="B129:B130"/>
    <mergeCell ref="C129:C130"/>
    <mergeCell ref="F129:K129"/>
    <mergeCell ref="B131:K131"/>
    <mergeCell ref="A132:A134"/>
    <mergeCell ref="A135:A137"/>
    <mergeCell ref="A138:A139"/>
    <mergeCell ref="A140:A141"/>
    <mergeCell ref="A142:A143"/>
    <mergeCell ref="A144:A146"/>
    <mergeCell ref="A147:A148"/>
    <mergeCell ref="A149:A150"/>
    <mergeCell ref="A151:A152"/>
    <mergeCell ref="A153:H153"/>
    <mergeCell ref="A154:A155"/>
    <mergeCell ref="B154:B155"/>
    <mergeCell ref="C154:C155"/>
    <mergeCell ref="F154:K154"/>
    <mergeCell ref="B156:K156"/>
    <mergeCell ref="L158:L160"/>
    <mergeCell ref="L161:L163"/>
    <mergeCell ref="A208:H208"/>
    <mergeCell ref="A209:A210"/>
    <mergeCell ref="B209:B210"/>
    <mergeCell ref="C209:C210"/>
    <mergeCell ref="F209:K209"/>
    <mergeCell ref="B211:K211"/>
    <mergeCell ref="A212:A214"/>
    <mergeCell ref="A215:A217"/>
    <mergeCell ref="A218:A220"/>
    <mergeCell ref="A221:H221"/>
    <mergeCell ref="A222:A223"/>
    <mergeCell ref="B222:B223"/>
    <mergeCell ref="C222:C223"/>
    <mergeCell ref="F222:K222"/>
    <mergeCell ref="B224:K224"/>
    <mergeCell ref="A225:A227"/>
    <mergeCell ref="A239:A240"/>
    <mergeCell ref="A247:H247"/>
    <mergeCell ref="A248:A249"/>
    <mergeCell ref="B248:B249"/>
    <mergeCell ref="C248:C249"/>
    <mergeCell ref="F248:K248"/>
    <mergeCell ref="B250:K250"/>
    <mergeCell ref="A251:A253"/>
    <mergeCell ref="A255:A257"/>
    <mergeCell ref="A260:H260"/>
    <mergeCell ref="A261:A262"/>
    <mergeCell ref="B261:B262"/>
    <mergeCell ref="C261:C262"/>
    <mergeCell ref="F261:K261"/>
    <mergeCell ref="B263:K263"/>
    <mergeCell ref="A269:A270"/>
    <mergeCell ref="B269:B270"/>
    <mergeCell ref="C269:C270"/>
    <mergeCell ref="F269:K269"/>
    <mergeCell ref="B271:K271"/>
    <mergeCell ref="A305:H305"/>
    <mergeCell ref="A306:A307"/>
    <mergeCell ref="B306:B307"/>
    <mergeCell ref="C306:C307"/>
    <mergeCell ref="F306:K306"/>
    <mergeCell ref="A341:H341"/>
    <mergeCell ref="A342:H342"/>
    <mergeCell ref="B308:K308"/>
    <mergeCell ref="A310:A311"/>
    <mergeCell ref="B310:B311"/>
    <mergeCell ref="A312:A313"/>
    <mergeCell ref="B312:B313"/>
    <mergeCell ref="A314:A315"/>
    <mergeCell ref="B314:B315"/>
    <mergeCell ref="A316:A317"/>
    <mergeCell ref="B316:B317"/>
  </mergeCells>
  <hyperlinks>
    <hyperlink ref="B42" location="_ftn1" display="Индекс-дефлятор[1]"/>
    <hyperlink ref="B44" location="_ftn2" display="Индекс производства[2]"/>
    <hyperlink ref="A341" location="_ftnref1" display="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"/>
    <hyperlink ref="A342" location="_ftnref2" display="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"/>
  </hyperlinks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  <rowBreaks count="10" manualBreakCount="10">
    <brk id="21" max="16383" man="1"/>
    <brk id="35" max="16383" man="1"/>
    <brk id="127" max="16383" man="1"/>
    <brk id="152" max="16383" man="1"/>
    <brk id="207" max="16383" man="1"/>
    <brk id="220" max="16383" man="1"/>
    <brk id="246" max="16383" man="1"/>
    <brk id="259" max="16383" man="1"/>
    <brk id="267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Семенова</cp:lastModifiedBy>
  <cp:revision>0</cp:revision>
  <cp:lastPrinted>2018-09-13T12:37:25Z</cp:lastPrinted>
  <dcterms:created xsi:type="dcterms:W3CDTF">2017-07-11T11:25:59Z</dcterms:created>
  <dcterms:modified xsi:type="dcterms:W3CDTF">2018-09-28T08:13:08Z</dcterms:modified>
</cp:coreProperties>
</file>