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184" windowHeight="9816" activeTab="4"/>
  </bookViews>
  <sheets>
    <sheet name="отрасл прил.2" sheetId="1" r:id="rId1"/>
    <sheet name="КОСГУ прил.3" sheetId="2" r:id="rId2"/>
    <sheet name="бюджетополучат. прил 4" sheetId="3" r:id="rId3"/>
    <sheet name="МП прил.5" sheetId="4" r:id="rId4"/>
    <sheet name="К-т зад. прил.  6" sheetId="5" r:id="rId5"/>
  </sheets>
  <definedNames>
    <definedName name="APPT" localSheetId="0">'отрасл прил.2'!#REF!</definedName>
    <definedName name="FIO" localSheetId="0">'отрасл прил.2'!#REF!</definedName>
    <definedName name="SIGN" localSheetId="0">'отрасл прил.2'!#REF!</definedName>
  </definedNames>
  <calcPr fullCalcOnLoad="1"/>
</workbook>
</file>

<file path=xl/sharedStrings.xml><?xml version="1.0" encoding="utf-8"?>
<sst xmlns="http://schemas.openxmlformats.org/spreadsheetml/2006/main" count="278" uniqueCount="220">
  <si>
    <t>Итого</t>
  </si>
  <si>
    <t>тыс. руб.</t>
  </si>
  <si>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</si>
  <si>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</si>
  <si>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</si>
  <si>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</si>
  <si>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</si>
  <si>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</si>
  <si>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</si>
  <si>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</si>
  <si>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</si>
  <si>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</si>
  <si>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</si>
  <si>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</si>
  <si>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</si>
  <si>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</si>
  <si>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</si>
  <si>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</si>
  <si>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</si>
  <si>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</si>
  <si>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</si>
  <si>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</si>
  <si>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</si>
  <si>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</si>
  <si>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</si>
  <si>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</si>
  <si>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</si>
  <si>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</si>
  <si>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</si>
  <si>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</si>
  <si>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</si>
  <si>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</si>
  <si>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</si>
  <si>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</si>
  <si>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</si>
  <si>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</si>
  <si>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</si>
  <si>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</si>
  <si>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</si>
  <si>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</si>
  <si>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</si>
  <si>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</si>
  <si>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</si>
  <si>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</si>
  <si>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</si>
  <si>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</si>
  <si>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</si>
  <si>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</si>
  <si>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</si>
  <si>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</si>
  <si>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</si>
  <si>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</si>
  <si>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</si>
  <si>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</si>
  <si>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</si>
  <si>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</si>
  <si>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</si>
  <si>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</si>
  <si>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</si>
  <si>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</si>
  <si>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</si>
  <si>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</si>
  <si>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</si>
  <si>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</si>
  <si>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</si>
  <si>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</si>
  <si>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</si>
  <si>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</si>
  <si>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</si>
  <si>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от годовых ассигнований, тыс.руб.</t>
  </si>
  <si>
    <t>от кассового плана 1 кв., тыс.руб.</t>
  </si>
  <si>
    <t>к годовым ассигнованиям, %</t>
  </si>
  <si>
    <t>к кассовому плану                 1 кв., %</t>
  </si>
  <si>
    <t>Структура расходов, %</t>
  </si>
  <si>
    <t>Остаток ассигнований</t>
  </si>
  <si>
    <t>Уровень исполнения</t>
  </si>
  <si>
    <t>Приложение к пояснительной записке № 2</t>
  </si>
  <si>
    <t>Приложение к пояснительной записке № 3</t>
  </si>
  <si>
    <t>КОСГУ</t>
  </si>
  <si>
    <t>Наименование КОСГУ</t>
  </si>
  <si>
    <t>Кассовый план 1 кв., тыс.руб.</t>
  </si>
  <si>
    <t>Кассовый расход, тыс.руб.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</si>
  <si>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</si>
  <si>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</si>
  <si>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</si>
  <si>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</si>
  <si>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</si>
  <si>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</si>
  <si>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</si>
  <si>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</si>
  <si>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</si>
  <si>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</si>
  <si>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</si>
  <si>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</si>
  <si>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</si>
  <si>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</si>
  <si>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</si>
  <si>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</si>
  <si>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</si>
  <si>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</si>
  <si>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241</t>
  </si>
  <si>
    <t>Безвозмездные перечисления государственным и муниципальным организациям</t>
  </si>
  <si>
    <t>242</t>
  </si>
  <si>
    <t>Безвозмездные перечисления организациям, за исключением государственных и муниципальных организаций</t>
  </si>
  <si>
    <t>251</t>
  </si>
  <si>
    <t>Перечисления другим бюджетам бюджетной системы Российской Федерации</t>
  </si>
  <si>
    <t>262</t>
  </si>
  <si>
    <t>Пособия по социальной помощи населению</t>
  </si>
  <si>
    <t>263</t>
  </si>
  <si>
    <t>Пенсии, пособия, выплачиваемые организациями сектора государственного управления</t>
  </si>
  <si>
    <t>290</t>
  </si>
  <si>
    <t>Прочие расходы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</si>
  <si>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</si>
  <si>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</si>
  <si>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</si>
  <si>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</si>
  <si>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Приложение к пояснительной записке № 4</t>
  </si>
  <si>
    <t>Администрация Сланцевского муниципального района</t>
  </si>
  <si>
    <t>Комитет образования</t>
  </si>
  <si>
    <t>Комитет социальной защиты</t>
  </si>
  <si>
    <t>Комитет финансов</t>
  </si>
  <si>
    <t>МДОУ "Выскатский детский сад N9"</t>
  </si>
  <si>
    <t>МДОУ "Гостицкий сад N20"</t>
  </si>
  <si>
    <t>МДОУ "Сланцевский детский сад N1"</t>
  </si>
  <si>
    <t>МДОУ "Сланцевский сад N10"</t>
  </si>
  <si>
    <t>МДОУ "Сланцевский сад N2"</t>
  </si>
  <si>
    <t>МДОУ "Сланцевский сад N22"</t>
  </si>
  <si>
    <t>МДОУ "Сланцевский сад N3"</t>
  </si>
  <si>
    <t>МДОУ "Сланцевский сад N5"</t>
  </si>
  <si>
    <t>МДОУ "Сланцевский сад N7"</t>
  </si>
  <si>
    <t>МДОУ "Старопольский сад N17"</t>
  </si>
  <si>
    <t>МОУ "Выскатская школа"</t>
  </si>
  <si>
    <t>МОУ "Загривская школа"</t>
  </si>
  <si>
    <t>МОУ "Новосельская школа"</t>
  </si>
  <si>
    <t>МОУ "Старопольская школа"</t>
  </si>
  <si>
    <t>Приложение к пояснительной записке № 5</t>
  </si>
  <si>
    <t>Наименование программы</t>
  </si>
  <si>
    <t>тыс.руб.</t>
  </si>
  <si>
    <t>Бюджетополучатель</t>
  </si>
  <si>
    <t>Приложение к пояснительной записке  6</t>
  </si>
  <si>
    <t>Динамика кредиторской задолженности перед поставщиками и подрядчиками</t>
  </si>
  <si>
    <t>Кредиторская задолженность по видам товаров, работ, услуг</t>
  </si>
  <si>
    <t>сумма, тыс.руб.</t>
  </si>
  <si>
    <t>структура расходов,       %</t>
  </si>
  <si>
    <t>Коммун услуги, электроэнергия</t>
  </si>
  <si>
    <t>Услуги питания, продукты питания</t>
  </si>
  <si>
    <t>Прочее</t>
  </si>
  <si>
    <t>Итого:</t>
  </si>
  <si>
    <t>Учреждения соц.защиты</t>
  </si>
  <si>
    <t>Учреждения образования</t>
  </si>
  <si>
    <t xml:space="preserve">Динамика </t>
  </si>
  <si>
    <t>6=4-2</t>
  </si>
  <si>
    <t>МКУ "РВС"</t>
  </si>
  <si>
    <t>МУ "Мечта"</t>
  </si>
  <si>
    <t xml:space="preserve">Прирост, тыс.руб.    </t>
  </si>
  <si>
    <t>Темп прироста, %</t>
  </si>
  <si>
    <t>0102</t>
  </si>
  <si>
    <t>Функционирование высшего должностного лица субъекта Российской Федерации и муниципального образования</t>
  </si>
  <si>
    <t>0500</t>
  </si>
  <si>
    <t>ЖИЛИЩНО-КОММУНАЛЬНОЕ ХОЗЯЙСТВО</t>
  </si>
  <si>
    <t>0501</t>
  </si>
  <si>
    <t>Жилищное хозяйство</t>
  </si>
  <si>
    <t>0505</t>
  </si>
  <si>
    <t>Другие вопросы в области жилищно-коммунального хозяйства</t>
  </si>
  <si>
    <t>1403</t>
  </si>
  <si>
    <t>Прочие межбюджетные трансферты общего характера</t>
  </si>
  <si>
    <t>МУ "ЦСО граждан пожилого возраста и инвалидов "Надежда"</t>
  </si>
  <si>
    <t>МЕЖБЮДЖЕТНЫЕ ТРАНСФЕРТЫ ОБЩЕГО ХАРАКТЕРА БЮДЖЕТАМ БЮДЖЕТНОЙ СИСТЕМЫ РОССИЙСКОЙ ФЕДЕРАЦИИ</t>
  </si>
  <si>
    <t>224</t>
  </si>
  <si>
    <t>Арендная плата за пользование имуществом</t>
  </si>
  <si>
    <t>МОУ "Овсищенская начальная школа-детский сад"</t>
  </si>
  <si>
    <t>МОУ "Черновская начальная школа-детский сад"</t>
  </si>
  <si>
    <t>МУДО "Сланцевская ДЮСШ"</t>
  </si>
  <si>
    <t>МУДО "Сланцевская ДМШ"</t>
  </si>
  <si>
    <t>МУДО "Сланцевская ДХШ"</t>
  </si>
  <si>
    <t>МУДО "СППЦ"</t>
  </si>
  <si>
    <t>МУДО "Сланцевский ЦИТ"</t>
  </si>
  <si>
    <t>МКУ "ФОК "Сланцы"</t>
  </si>
  <si>
    <t>МУДО " Дом творчества" СМР</t>
  </si>
  <si>
    <t>Ревизионная комиссия  СМР</t>
  </si>
  <si>
    <t>КУМИ СМР</t>
  </si>
  <si>
    <t>МДОУ "Сланцевский детсад N4"</t>
  </si>
  <si>
    <t>Совет депутатов СМР</t>
  </si>
  <si>
    <t>МДОУ "Загривский детсад N21"</t>
  </si>
  <si>
    <t>МДОУ "Сланцевский детсад N15"</t>
  </si>
  <si>
    <t>Кредиторская задолженность                                         по отраслям</t>
  </si>
  <si>
    <t>Администрация и прочие</t>
  </si>
  <si>
    <t>0703</t>
  </si>
  <si>
    <t>Дополнительное образование детей</t>
  </si>
  <si>
    <t>Ассигнования 2017  год</t>
  </si>
  <si>
    <t>Показатели исполнения бюджета муниципального образования                                                                                                 Сланцевский муниципальный район                                                                                                                                                                        на 01.04.2017 в разрезе статей КОСГУ</t>
  </si>
  <si>
    <t>Показатели исполнения бюджета муниципального образования                                                                                                               Сланцевский муниципальный район                                                                                                                                                                                                   на 01.04.2017  в разрезе бюджетополучателей</t>
  </si>
  <si>
    <t>Показатели исполнения муниципальных программ муниципального образования                                                                                     Сланцевский муниципальный район на 01.04.2017</t>
  </si>
  <si>
    <t xml:space="preserve">по муниципальным  казенным учреждениям Сланцевского муниципального района                               на  01.04.2017                                                         </t>
  </si>
  <si>
    <t>на 01.01.2017</t>
  </si>
  <si>
    <t>на 01.04.2017</t>
  </si>
  <si>
    <t>по муниципальным  казенным учреждениям Сланцевского муниципального района                                  на  01.04.2017</t>
  </si>
  <si>
    <t>Муниципальная программа Сланцевского муниципального района "Социальная поддержка отдельных категорий граждан в Сланцевском муниципальном районе на 2017-2019 годы"</t>
  </si>
  <si>
    <t>Муниципальная программа Сланцевского муниципального района "Развитие культуры, спорта и молодежной политики на территории Сланцевского муниципального района  на 2017-2019 годы"</t>
  </si>
  <si>
    <t>Муниципальная программа Сланцевского муниципального района "Стимулирование экономической активности Сланцевского муниципального района на 2017-2019 годы."</t>
  </si>
  <si>
    <t>Муниципальная программа Сланцевского муниципального района "Развитие образования муниципального образования Сланцевский муниципальный район Ленинградской области в 2014-2018 годах"</t>
  </si>
  <si>
    <t>Муниципальная программа Сланцевского муниципального района "Развитие системы защиты прав потребителей в Сланцевском районе на 2017-2020 годы"</t>
  </si>
  <si>
    <t>Муниципальная программа Сланцевского муниципального района "Управление муниципальными финансами и муниципальным долгом Сланцевского муниципального района на 2017-2019 годы"</t>
  </si>
  <si>
    <t>Муниципальная программа Сланцевского муниципального района "Капитальный ремонт и строительство объектов капитального строительства в Сланцевском муниципальном районе на 2017-2019 годы"</t>
  </si>
  <si>
    <t>Ассигнования 2018 год</t>
  </si>
  <si>
    <t>0105</t>
  </si>
  <si>
    <t>Судебная система</t>
  </si>
  <si>
    <t>0409</t>
  </si>
  <si>
    <t>Дорожное хозяйство (дорожные фонды)</t>
  </si>
  <si>
    <t>Показатели исполнения бюджета муниципального образования Сланцевский муниципальный район                                                                                            на 01.04.2018    по отраслевой структуре</t>
  </si>
  <si>
    <t>291</t>
  </si>
  <si>
    <t>Налоги, пошлины и сборы</t>
  </si>
  <si>
    <t>292</t>
  </si>
  <si>
    <t>Штрафы за нарушение законодательства о налогах и сборах, законодательства о страховых взносах</t>
  </si>
  <si>
    <t>293</t>
  </si>
  <si>
    <t>Штрафы за нарушение законодательства о закупках и нарушение условий контрактов (договоров)</t>
  </si>
  <si>
    <t>295</t>
  </si>
  <si>
    <t>Другие экономические санкции</t>
  </si>
  <si>
    <t>296</t>
  </si>
  <si>
    <t>Иные расходы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</si>
</sst>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_ ;\-#,##0.0\ "/>
    <numFmt numFmtId="167" formatCode="_-* #,##0.0_р_._-;\-* #,##0.0_р_._-;_-* &quot;-&quot;?_р_._-;_-@_-"/>
    <numFmt numFmtId="168" formatCode="dd/mm/yyyy\ hh:mm"/>
    <numFmt numFmtId="169" formatCode="#,##0.0000"/>
    <numFmt numFmtId="170" formatCode="#,##0.00000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Narrow"/>
      <family val="2"/>
    </font>
    <font>
      <sz val="8"/>
      <color indexed="10"/>
      <name val="Arial Narrow"/>
      <family val="2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.5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sz val="6.5"/>
      <name val="MS Sans Serif"/>
      <family val="2"/>
    </font>
    <font>
      <b/>
      <sz val="7"/>
      <name val="MS Sans Serif"/>
      <family val="2"/>
    </font>
    <font>
      <sz val="8.5"/>
      <name val="MS Sans Serif"/>
      <family val="2"/>
    </font>
    <font>
      <b/>
      <sz val="10"/>
      <name val="MS Sans Serif"/>
      <family val="2"/>
    </font>
    <font>
      <sz val="8.5"/>
      <name val="Arial Narrow"/>
      <family val="2"/>
    </font>
    <font>
      <b/>
      <sz val="8.5"/>
      <name val="MS Sans Serif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11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11"/>
      <name val="Times New Roman"/>
      <family val="1"/>
    </font>
    <font>
      <b/>
      <sz val="9"/>
      <name val="Arial Narrow"/>
      <family val="2"/>
    </font>
    <font>
      <b/>
      <sz val="8"/>
      <name val="MS Sans Serif"/>
      <family val="2"/>
    </font>
    <font>
      <sz val="9"/>
      <name val="Arial Narrow"/>
      <family val="2"/>
    </font>
    <font>
      <sz val="9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Narrow"/>
      <family val="2"/>
    </font>
    <font>
      <sz val="8"/>
      <color rgb="FFFF0000"/>
      <name val="Arial Narrow"/>
      <family val="2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Alignment="1">
      <alignment wrapText="1"/>
    </xf>
    <xf numFmtId="0" fontId="69" fillId="0" borderId="0" xfId="0" applyFont="1" applyAlignment="1">
      <alignment/>
    </xf>
    <xf numFmtId="49" fontId="26" fillId="0" borderId="10" xfId="0" applyNumberFormat="1" applyFont="1" applyBorder="1" applyAlignment="1" applyProtection="1">
      <alignment horizontal="center" vertical="center" wrapText="1"/>
      <protection/>
    </xf>
    <xf numFmtId="164" fontId="25" fillId="0" borderId="11" xfId="0" applyNumberFormat="1" applyFont="1" applyFill="1" applyBorder="1" applyAlignment="1" applyProtection="1">
      <alignment horizontal="right" vertical="center" wrapText="1"/>
      <protection/>
    </xf>
    <xf numFmtId="164" fontId="26" fillId="0" borderId="11" xfId="0" applyNumberFormat="1" applyFont="1" applyBorder="1" applyAlignment="1">
      <alignment horizontal="right" vertical="center" wrapText="1"/>
    </xf>
    <xf numFmtId="164" fontId="25" fillId="0" borderId="11" xfId="0" applyNumberFormat="1" applyFont="1" applyBorder="1" applyAlignment="1">
      <alignment horizontal="right" vertical="center"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31" fillId="33" borderId="13" xfId="0" applyNumberFormat="1" applyFont="1" applyFill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49" fontId="31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30" fillId="0" borderId="15" xfId="0" applyNumberFormat="1" applyFont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49" fontId="31" fillId="0" borderId="15" xfId="0" applyNumberFormat="1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left" vertical="center" wrapText="1"/>
    </xf>
    <xf numFmtId="49" fontId="25" fillId="0" borderId="11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64" fontId="26" fillId="0" borderId="10" xfId="0" applyNumberFormat="1" applyFont="1" applyFill="1" applyBorder="1" applyAlignment="1" applyProtection="1">
      <alignment horizontal="right" vertical="center" wrapText="1"/>
      <protection/>
    </xf>
    <xf numFmtId="164" fontId="25" fillId="0" borderId="11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0" fontId="33" fillId="33" borderId="0" xfId="0" applyFont="1" applyFill="1" applyAlignment="1">
      <alignment horizontal="right"/>
    </xf>
    <xf numFmtId="0" fontId="34" fillId="33" borderId="0" xfId="0" applyFont="1" applyFill="1" applyAlignment="1">
      <alignment horizontal="center" wrapText="1"/>
    </xf>
    <xf numFmtId="0" fontId="34" fillId="33" borderId="0" xfId="0" applyFont="1" applyFill="1" applyAlignment="1">
      <alignment horizontal="center" wrapText="1"/>
    </xf>
    <xf numFmtId="0" fontId="34" fillId="33" borderId="0" xfId="0" applyFont="1" applyFill="1" applyAlignment="1">
      <alignment horizontal="center" vertical="top" wrapText="1"/>
    </xf>
    <xf numFmtId="0" fontId="34" fillId="0" borderId="0" xfId="0" applyFont="1" applyFill="1" applyAlignment="1">
      <alignment horizontal="center" wrapText="1"/>
    </xf>
    <xf numFmtId="0" fontId="35" fillId="33" borderId="0" xfId="0" applyFont="1" applyFill="1" applyBorder="1" applyAlignment="1">
      <alignment horizontal="right"/>
    </xf>
    <xf numFmtId="49" fontId="36" fillId="33" borderId="13" xfId="0" applyNumberFormat="1" applyFont="1" applyFill="1" applyBorder="1" applyAlignment="1">
      <alignment horizontal="center" vertical="center" wrapText="1"/>
    </xf>
    <xf numFmtId="49" fontId="36" fillId="33" borderId="12" xfId="0" applyNumberFormat="1" applyFont="1" applyFill="1" applyBorder="1" applyAlignment="1">
      <alignment horizontal="center" vertical="top" wrapText="1"/>
    </xf>
    <xf numFmtId="0" fontId="32" fillId="33" borderId="14" xfId="0" applyFont="1" applyFill="1" applyBorder="1" applyAlignment="1">
      <alignment horizontal="center"/>
    </xf>
    <xf numFmtId="0" fontId="32" fillId="33" borderId="13" xfId="0" applyFont="1" applyFill="1" applyBorder="1" applyAlignment="1">
      <alignment horizontal="center"/>
    </xf>
    <xf numFmtId="49" fontId="31" fillId="33" borderId="12" xfId="0" applyNumberFormat="1" applyFont="1" applyFill="1" applyBorder="1" applyAlignment="1">
      <alignment horizontal="center" vertical="center" wrapText="1"/>
    </xf>
    <xf numFmtId="49" fontId="36" fillId="33" borderId="15" xfId="0" applyNumberFormat="1" applyFont="1" applyFill="1" applyBorder="1" applyAlignment="1">
      <alignment horizontal="center" vertical="top" wrapText="1"/>
    </xf>
    <xf numFmtId="49" fontId="31" fillId="33" borderId="12" xfId="0" applyNumberFormat="1" applyFont="1" applyFill="1" applyBorder="1" applyAlignment="1">
      <alignment horizontal="center" vertical="center" wrapText="1"/>
    </xf>
    <xf numFmtId="49" fontId="31" fillId="33" borderId="15" xfId="0" applyNumberFormat="1" applyFont="1" applyFill="1" applyBorder="1" applyAlignment="1">
      <alignment horizontal="center" vertical="center" wrapText="1"/>
    </xf>
    <xf numFmtId="49" fontId="25" fillId="33" borderId="16" xfId="0" applyNumberFormat="1" applyFont="1" applyFill="1" applyBorder="1" applyAlignment="1">
      <alignment horizontal="center" vertical="center" wrapText="1"/>
    </xf>
    <xf numFmtId="49" fontId="25" fillId="33" borderId="11" xfId="0" applyNumberFormat="1" applyFont="1" applyFill="1" applyBorder="1" applyAlignment="1">
      <alignment horizontal="left" vertical="top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left" vertical="top" wrapText="1"/>
    </xf>
    <xf numFmtId="49" fontId="25" fillId="33" borderId="16" xfId="0" applyNumberFormat="1" applyFont="1" applyFill="1" applyBorder="1" applyAlignment="1">
      <alignment horizontal="center"/>
    </xf>
    <xf numFmtId="49" fontId="25" fillId="33" borderId="11" xfId="0" applyNumberFormat="1" applyFont="1" applyFill="1" applyBorder="1" applyAlignment="1">
      <alignment horizontal="left" vertical="top"/>
    </xf>
    <xf numFmtId="0" fontId="33" fillId="0" borderId="0" xfId="0" applyFont="1" applyAlignment="1">
      <alignment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Alignment="1">
      <alignment horizontal="right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/>
    </xf>
    <xf numFmtId="49" fontId="36" fillId="0" borderId="12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36" fillId="0" borderId="15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164" fontId="26" fillId="0" borderId="10" xfId="0" applyNumberFormat="1" applyFont="1" applyBorder="1" applyAlignment="1">
      <alignment horizontal="right" vertical="center" wrapText="1"/>
    </xf>
    <xf numFmtId="49" fontId="25" fillId="0" borderId="16" xfId="0" applyNumberFormat="1" applyFont="1" applyBorder="1" applyAlignment="1">
      <alignment horizontal="center"/>
    </xf>
    <xf numFmtId="49" fontId="25" fillId="0" borderId="11" xfId="0" applyNumberFormat="1" applyFont="1" applyBorder="1" applyAlignment="1">
      <alignment horizontal="left"/>
    </xf>
    <xf numFmtId="164" fontId="25" fillId="0" borderId="11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49" fontId="26" fillId="0" borderId="10" xfId="0" applyNumberFormat="1" applyFont="1" applyFill="1" applyBorder="1" applyAlignment="1" applyProtection="1">
      <alignment horizontal="center" vertical="center" wrapText="1"/>
      <protection/>
    </xf>
    <xf numFmtId="49" fontId="26" fillId="0" borderId="10" xfId="0" applyNumberFormat="1" applyFont="1" applyFill="1" applyBorder="1" applyAlignment="1" applyProtection="1">
      <alignment horizontal="left" vertical="center" wrapText="1"/>
      <protection/>
    </xf>
    <xf numFmtId="164" fontId="33" fillId="0" borderId="0" xfId="0" applyNumberFormat="1" applyFont="1" applyFill="1" applyAlignment="1">
      <alignment/>
    </xf>
    <xf numFmtId="0" fontId="33" fillId="0" borderId="0" xfId="0" applyFont="1" applyFill="1" applyAlignment="1">
      <alignment horizontal="right"/>
    </xf>
    <xf numFmtId="0" fontId="29" fillId="0" borderId="0" xfId="0" applyFont="1" applyFill="1" applyAlignment="1">
      <alignment horizont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164" fontId="31" fillId="0" borderId="13" xfId="0" applyNumberFormat="1" applyFont="1" applyBorder="1" applyAlignment="1">
      <alignment horizontal="center" vertical="center" wrapText="1"/>
    </xf>
    <xf numFmtId="164" fontId="31" fillId="0" borderId="13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164" fontId="31" fillId="0" borderId="13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49" fontId="32" fillId="0" borderId="13" xfId="0" applyNumberFormat="1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64" fontId="39" fillId="34" borderId="13" xfId="0" applyNumberFormat="1" applyFont="1" applyFill="1" applyBorder="1" applyAlignment="1">
      <alignment/>
    </xf>
    <xf numFmtId="164" fontId="40" fillId="34" borderId="13" xfId="0" applyNumberFormat="1" applyFont="1" applyFill="1" applyBorder="1" applyAlignment="1">
      <alignment/>
    </xf>
    <xf numFmtId="164" fontId="40" fillId="0" borderId="13" xfId="0" applyNumberFormat="1" applyFont="1" applyFill="1" applyBorder="1" applyAlignment="1">
      <alignment/>
    </xf>
    <xf numFmtId="166" fontId="41" fillId="35" borderId="13" xfId="0" applyNumberFormat="1" applyFont="1" applyFill="1" applyBorder="1" applyAlignment="1">
      <alignment horizontal="right"/>
    </xf>
    <xf numFmtId="166" fontId="42" fillId="34" borderId="13" xfId="0" applyNumberFormat="1" applyFont="1" applyFill="1" applyBorder="1" applyAlignment="1">
      <alignment horizontal="right"/>
    </xf>
    <xf numFmtId="166" fontId="42" fillId="0" borderId="13" xfId="0" applyNumberFormat="1" applyFont="1" applyFill="1" applyBorder="1" applyAlignment="1">
      <alignment horizontal="right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/>
    </xf>
    <xf numFmtId="0" fontId="44" fillId="0" borderId="13" xfId="0" applyFont="1" applyBorder="1" applyAlignment="1">
      <alignment horizontal="center" vertical="center" wrapText="1"/>
    </xf>
    <xf numFmtId="49" fontId="45" fillId="0" borderId="17" xfId="0" applyNumberFormat="1" applyFont="1" applyBorder="1" applyAlignment="1">
      <alignment horizontal="center" vertical="center" wrapText="1"/>
    </xf>
    <xf numFmtId="49" fontId="45" fillId="0" borderId="14" xfId="0" applyNumberFormat="1" applyFont="1" applyBorder="1" applyAlignment="1">
      <alignment horizontal="center" vertical="center" wrapText="1"/>
    </xf>
    <xf numFmtId="0" fontId="44" fillId="35" borderId="13" xfId="0" applyFont="1" applyFill="1" applyBorder="1" applyAlignment="1">
      <alignment/>
    </xf>
    <xf numFmtId="0" fontId="46" fillId="0" borderId="13" xfId="0" applyFont="1" applyBorder="1" applyAlignment="1">
      <alignment/>
    </xf>
    <xf numFmtId="0" fontId="43" fillId="0" borderId="0" xfId="0" applyFont="1" applyFill="1" applyAlignment="1">
      <alignment/>
    </xf>
    <xf numFmtId="0" fontId="47" fillId="0" borderId="0" xfId="0" applyFont="1" applyAlignment="1">
      <alignment horizontal="right"/>
    </xf>
    <xf numFmtId="0" fontId="43" fillId="0" borderId="13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164" fontId="43" fillId="34" borderId="13" xfId="0" applyNumberFormat="1" applyFont="1" applyFill="1" applyBorder="1" applyAlignment="1">
      <alignment/>
    </xf>
    <xf numFmtId="164" fontId="43" fillId="0" borderId="13" xfId="0" applyNumberFormat="1" applyFont="1" applyFill="1" applyBorder="1" applyAlignment="1">
      <alignment/>
    </xf>
    <xf numFmtId="0" fontId="44" fillId="0" borderId="13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164" fontId="43" fillId="0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49"/>
  <sheetViews>
    <sheetView showGridLines="0" zoomScalePageLayoutView="0" workbookViewId="0" topLeftCell="A1">
      <pane ySplit="7" topLeftCell="A32" activePane="bottomLeft" state="frozen"/>
      <selection pane="topLeft" activeCell="A1" sqref="A1"/>
      <selection pane="bottomLeft" activeCell="O34" sqref="O34"/>
    </sheetView>
  </sheetViews>
  <sheetFormatPr defaultColWidth="9.140625" defaultRowHeight="12.75"/>
  <cols>
    <col min="1" max="1" width="5.7109375" style="34" customWidth="1"/>
    <col min="2" max="2" width="30.7109375" style="35" customWidth="1"/>
    <col min="3" max="3" width="10.421875" style="31" customWidth="1"/>
    <col min="4" max="4" width="9.7109375" style="31" customWidth="1"/>
    <col min="5" max="5" width="10.00390625" style="31" customWidth="1"/>
    <col min="6" max="7" width="10.421875" style="34" customWidth="1"/>
    <col min="8" max="10" width="8.7109375" style="34" customWidth="1"/>
    <col min="11" max="11" width="9.140625" style="25" customWidth="1"/>
    <col min="12" max="14" width="0" style="25" hidden="1" customWidth="1"/>
    <col min="15" max="16384" width="9.140625" style="25" customWidth="1"/>
  </cols>
  <sheetData>
    <row r="1" spans="6:10" ht="12.75">
      <c r="F1" s="36" t="s">
        <v>76</v>
      </c>
      <c r="G1" s="36"/>
      <c r="H1" s="36"/>
      <c r="I1" s="36"/>
      <c r="J1" s="36"/>
    </row>
    <row r="2" ht="9.75" customHeight="1"/>
    <row r="3" spans="1:10" ht="12.75">
      <c r="A3" s="37" t="s">
        <v>209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2.75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ht="9" customHeight="1">
      <c r="A5" s="38"/>
      <c r="B5" s="39"/>
      <c r="C5" s="40"/>
      <c r="D5" s="40"/>
      <c r="E5" s="40"/>
      <c r="F5" s="38"/>
      <c r="G5" s="38"/>
      <c r="H5" s="38"/>
      <c r="I5" s="38"/>
      <c r="J5" s="41" t="s">
        <v>1</v>
      </c>
    </row>
    <row r="6" spans="1:10" ht="13.5" customHeight="1">
      <c r="A6" s="42" t="s">
        <v>2</v>
      </c>
      <c r="B6" s="43" t="s">
        <v>3</v>
      </c>
      <c r="C6" s="21" t="s">
        <v>204</v>
      </c>
      <c r="D6" s="21" t="s">
        <v>80</v>
      </c>
      <c r="E6" s="21" t="s">
        <v>81</v>
      </c>
      <c r="F6" s="44" t="s">
        <v>74</v>
      </c>
      <c r="G6" s="45"/>
      <c r="H6" s="45" t="s">
        <v>75</v>
      </c>
      <c r="I6" s="45"/>
      <c r="J6" s="46" t="s">
        <v>73</v>
      </c>
    </row>
    <row r="7" spans="1:10" ht="43.5" customHeight="1">
      <c r="A7" s="42"/>
      <c r="B7" s="47"/>
      <c r="C7" s="21"/>
      <c r="D7" s="21"/>
      <c r="E7" s="21"/>
      <c r="F7" s="48" t="s">
        <v>69</v>
      </c>
      <c r="G7" s="48" t="s">
        <v>70</v>
      </c>
      <c r="H7" s="48" t="s">
        <v>71</v>
      </c>
      <c r="I7" s="48" t="s">
        <v>72</v>
      </c>
      <c r="J7" s="49"/>
    </row>
    <row r="8" spans="1:10" ht="18.75" customHeight="1">
      <c r="A8" s="50" t="s">
        <v>4</v>
      </c>
      <c r="B8" s="51" t="s">
        <v>5</v>
      </c>
      <c r="C8" s="8">
        <v>135390.4</v>
      </c>
      <c r="D8" s="8">
        <v>40448.7</v>
      </c>
      <c r="E8" s="8">
        <v>27689.1</v>
      </c>
      <c r="F8" s="8">
        <f>C8-E8</f>
        <v>107701.29999999999</v>
      </c>
      <c r="G8" s="8">
        <f>D8-E8</f>
        <v>12759.599999999999</v>
      </c>
      <c r="H8" s="8">
        <f>E8/C8*100</f>
        <v>20.451302307992293</v>
      </c>
      <c r="I8" s="8">
        <f>E8/D8*100</f>
        <v>68.45485763448517</v>
      </c>
      <c r="J8" s="8">
        <f>E8/$E$49*100</f>
        <v>11.473599504079083</v>
      </c>
    </row>
    <row r="9" spans="1:10" ht="30">
      <c r="A9" s="52" t="s">
        <v>156</v>
      </c>
      <c r="B9" s="53" t="s">
        <v>157</v>
      </c>
      <c r="C9" s="32">
        <v>1043.5</v>
      </c>
      <c r="D9" s="32">
        <v>284.6</v>
      </c>
      <c r="E9" s="32">
        <v>108.2</v>
      </c>
      <c r="F9" s="32">
        <f aca="true" t="shared" si="0" ref="F9:F49">C9-E9</f>
        <v>935.3</v>
      </c>
      <c r="G9" s="32">
        <f aca="true" t="shared" si="1" ref="G9:G49">D9-E9</f>
        <v>176.40000000000003</v>
      </c>
      <c r="H9" s="32">
        <f aca="true" t="shared" si="2" ref="H9:H49">E9/C9*100</f>
        <v>10.368950646861524</v>
      </c>
      <c r="I9" s="32">
        <f aca="true" t="shared" si="3" ref="I9:I49">E9/D9*100</f>
        <v>38.01827125790583</v>
      </c>
      <c r="J9" s="32">
        <f>E9/$E$49*100</f>
        <v>0.04483509634987619</v>
      </c>
    </row>
    <row r="10" spans="1:10" ht="51">
      <c r="A10" s="52" t="s">
        <v>6</v>
      </c>
      <c r="B10" s="53" t="s">
        <v>7</v>
      </c>
      <c r="C10" s="32">
        <v>3697.2</v>
      </c>
      <c r="D10" s="32">
        <v>1252.6</v>
      </c>
      <c r="E10" s="32">
        <v>395.9</v>
      </c>
      <c r="F10" s="32">
        <f t="shared" si="0"/>
        <v>3301.2999999999997</v>
      </c>
      <c r="G10" s="32">
        <f t="shared" si="1"/>
        <v>856.6999999999999</v>
      </c>
      <c r="H10" s="32">
        <f t="shared" si="2"/>
        <v>10.708103429622417</v>
      </c>
      <c r="I10" s="32">
        <f t="shared" si="3"/>
        <v>31.60625898131886</v>
      </c>
      <c r="J10" s="32">
        <f>E10/$E$49*100</f>
        <v>0.1640500429289832</v>
      </c>
    </row>
    <row r="11" spans="1:10" ht="51">
      <c r="A11" s="52" t="s">
        <v>8</v>
      </c>
      <c r="B11" s="53" t="s">
        <v>9</v>
      </c>
      <c r="C11" s="32">
        <v>68636.7</v>
      </c>
      <c r="D11" s="32">
        <v>19092.6</v>
      </c>
      <c r="E11" s="32">
        <v>12927.6</v>
      </c>
      <c r="F11" s="32">
        <f t="shared" si="0"/>
        <v>55709.1</v>
      </c>
      <c r="G11" s="32">
        <f t="shared" si="1"/>
        <v>6164.999999999998</v>
      </c>
      <c r="H11" s="32">
        <f t="shared" si="2"/>
        <v>18.834821604185517</v>
      </c>
      <c r="I11" s="32">
        <f t="shared" si="3"/>
        <v>67.71000282832092</v>
      </c>
      <c r="J11" s="32">
        <f>E11/$E$49*100</f>
        <v>5.356840957233451</v>
      </c>
    </row>
    <row r="12" spans="1:10" ht="12.75">
      <c r="A12" s="52" t="s">
        <v>205</v>
      </c>
      <c r="B12" s="53" t="s">
        <v>206</v>
      </c>
      <c r="C12" s="32">
        <v>54.5</v>
      </c>
      <c r="D12" s="32">
        <v>54.5</v>
      </c>
      <c r="E12" s="32">
        <v>0</v>
      </c>
      <c r="F12" s="32"/>
      <c r="G12" s="32"/>
      <c r="H12" s="32"/>
      <c r="I12" s="32"/>
      <c r="J12" s="32"/>
    </row>
    <row r="13" spans="1:10" ht="40.5">
      <c r="A13" s="52" t="s">
        <v>10</v>
      </c>
      <c r="B13" s="53" t="s">
        <v>11</v>
      </c>
      <c r="C13" s="32">
        <v>18737.2</v>
      </c>
      <c r="D13" s="32">
        <v>4792.6</v>
      </c>
      <c r="E13" s="32">
        <v>4202.1</v>
      </c>
      <c r="F13" s="32">
        <f t="shared" si="0"/>
        <v>14535.1</v>
      </c>
      <c r="G13" s="32">
        <f t="shared" si="1"/>
        <v>590.5</v>
      </c>
      <c r="H13" s="32">
        <f t="shared" si="2"/>
        <v>22.4265098307111</v>
      </c>
      <c r="I13" s="32">
        <f t="shared" si="3"/>
        <v>87.67892167090932</v>
      </c>
      <c r="J13" s="32">
        <f aca="true" t="shared" si="4" ref="J13:J28">E13/$E$49*100</f>
        <v>1.7412343657284173</v>
      </c>
    </row>
    <row r="14" spans="1:10" ht="12.75">
      <c r="A14" s="52" t="s">
        <v>12</v>
      </c>
      <c r="B14" s="53" t="s">
        <v>13</v>
      </c>
      <c r="C14" s="32">
        <v>2237.6</v>
      </c>
      <c r="D14" s="32">
        <v>2237.6</v>
      </c>
      <c r="E14" s="32">
        <v>0</v>
      </c>
      <c r="F14" s="32">
        <f t="shared" si="0"/>
        <v>2237.6</v>
      </c>
      <c r="G14" s="32">
        <f t="shared" si="1"/>
        <v>2237.6</v>
      </c>
      <c r="H14" s="32">
        <f t="shared" si="2"/>
        <v>0</v>
      </c>
      <c r="I14" s="32">
        <f t="shared" si="3"/>
        <v>0</v>
      </c>
      <c r="J14" s="32">
        <f t="shared" si="4"/>
        <v>0</v>
      </c>
    </row>
    <row r="15" spans="1:10" ht="12.75">
      <c r="A15" s="52" t="s">
        <v>14</v>
      </c>
      <c r="B15" s="53" t="s">
        <v>15</v>
      </c>
      <c r="C15" s="32">
        <v>40983.7</v>
      </c>
      <c r="D15" s="32">
        <v>12734.1</v>
      </c>
      <c r="E15" s="32">
        <v>10055.3</v>
      </c>
      <c r="F15" s="32">
        <f t="shared" si="0"/>
        <v>30928.399999999998</v>
      </c>
      <c r="G15" s="32">
        <f t="shared" si="1"/>
        <v>2678.800000000001</v>
      </c>
      <c r="H15" s="32">
        <f t="shared" si="2"/>
        <v>24.53487606048258</v>
      </c>
      <c r="I15" s="32">
        <f t="shared" si="3"/>
        <v>78.96357025624111</v>
      </c>
      <c r="J15" s="32">
        <f t="shared" si="4"/>
        <v>4.166639041838355</v>
      </c>
    </row>
    <row r="16" spans="1:10" ht="30">
      <c r="A16" s="50" t="s">
        <v>16</v>
      </c>
      <c r="B16" s="51" t="s">
        <v>17</v>
      </c>
      <c r="C16" s="8">
        <v>500</v>
      </c>
      <c r="D16" s="8">
        <v>500</v>
      </c>
      <c r="E16" s="8">
        <v>0</v>
      </c>
      <c r="F16" s="8">
        <f t="shared" si="0"/>
        <v>500</v>
      </c>
      <c r="G16" s="8">
        <f t="shared" si="1"/>
        <v>500</v>
      </c>
      <c r="H16" s="8">
        <f t="shared" si="2"/>
        <v>0</v>
      </c>
      <c r="I16" s="8">
        <f t="shared" si="3"/>
        <v>0</v>
      </c>
      <c r="J16" s="8">
        <f t="shared" si="4"/>
        <v>0</v>
      </c>
    </row>
    <row r="17" spans="1:10" ht="40.5">
      <c r="A17" s="52" t="s">
        <v>18</v>
      </c>
      <c r="B17" s="53" t="s">
        <v>19</v>
      </c>
      <c r="C17" s="32">
        <v>500</v>
      </c>
      <c r="D17" s="32">
        <v>500</v>
      </c>
      <c r="E17" s="32">
        <v>0</v>
      </c>
      <c r="F17" s="32">
        <f t="shared" si="0"/>
        <v>500</v>
      </c>
      <c r="G17" s="32">
        <f t="shared" si="1"/>
        <v>500</v>
      </c>
      <c r="H17" s="32">
        <f t="shared" si="2"/>
        <v>0</v>
      </c>
      <c r="I17" s="32">
        <f t="shared" si="3"/>
        <v>0</v>
      </c>
      <c r="J17" s="32">
        <f t="shared" si="4"/>
        <v>0</v>
      </c>
    </row>
    <row r="18" spans="1:10" ht="12.75">
      <c r="A18" s="50" t="s">
        <v>20</v>
      </c>
      <c r="B18" s="51" t="s">
        <v>21</v>
      </c>
      <c r="C18" s="8">
        <v>33086.6</v>
      </c>
      <c r="D18" s="8">
        <v>4991.5</v>
      </c>
      <c r="E18" s="8">
        <v>4363</v>
      </c>
      <c r="F18" s="8">
        <f t="shared" si="0"/>
        <v>28723.6</v>
      </c>
      <c r="G18" s="8">
        <f t="shared" si="1"/>
        <v>628.5</v>
      </c>
      <c r="H18" s="8">
        <f t="shared" si="2"/>
        <v>13.186607266990263</v>
      </c>
      <c r="I18" s="8">
        <f t="shared" si="3"/>
        <v>87.40859461083843</v>
      </c>
      <c r="J18" s="8">
        <f t="shared" si="4"/>
        <v>1.8079068888586858</v>
      </c>
    </row>
    <row r="19" spans="1:10" ht="12.75">
      <c r="A19" s="52" t="s">
        <v>22</v>
      </c>
      <c r="B19" s="53" t="s">
        <v>23</v>
      </c>
      <c r="C19" s="32">
        <v>2214.5</v>
      </c>
      <c r="D19" s="32">
        <v>0</v>
      </c>
      <c r="E19" s="32">
        <v>0</v>
      </c>
      <c r="F19" s="32">
        <f t="shared" si="0"/>
        <v>2214.5</v>
      </c>
      <c r="G19" s="32">
        <f t="shared" si="1"/>
        <v>0</v>
      </c>
      <c r="H19" s="32">
        <f t="shared" si="2"/>
        <v>0</v>
      </c>
      <c r="I19" s="32" t="e">
        <f t="shared" si="3"/>
        <v>#DIV/0!</v>
      </c>
      <c r="J19" s="32">
        <f t="shared" si="4"/>
        <v>0</v>
      </c>
    </row>
    <row r="20" spans="1:10" ht="12.75">
      <c r="A20" s="52" t="s">
        <v>24</v>
      </c>
      <c r="B20" s="53" t="s">
        <v>25</v>
      </c>
      <c r="C20" s="32">
        <v>20501.6</v>
      </c>
      <c r="D20" s="32">
        <v>4600</v>
      </c>
      <c r="E20" s="32">
        <v>4363</v>
      </c>
      <c r="F20" s="32">
        <f t="shared" si="0"/>
        <v>16138.599999999999</v>
      </c>
      <c r="G20" s="32">
        <f t="shared" si="1"/>
        <v>237</v>
      </c>
      <c r="H20" s="32">
        <f t="shared" si="2"/>
        <v>21.281265852421278</v>
      </c>
      <c r="I20" s="32">
        <f t="shared" si="3"/>
        <v>94.84782608695652</v>
      </c>
      <c r="J20" s="32">
        <f t="shared" si="4"/>
        <v>1.8079068888586858</v>
      </c>
    </row>
    <row r="21" spans="1:10" ht="12.75">
      <c r="A21" s="52" t="s">
        <v>207</v>
      </c>
      <c r="B21" s="53" t="s">
        <v>208</v>
      </c>
      <c r="C21" s="32">
        <v>666.8</v>
      </c>
      <c r="D21" s="32">
        <v>275.5</v>
      </c>
      <c r="E21" s="32">
        <v>0</v>
      </c>
      <c r="F21" s="32">
        <f t="shared" si="0"/>
        <v>666.8</v>
      </c>
      <c r="G21" s="32">
        <f t="shared" si="1"/>
        <v>275.5</v>
      </c>
      <c r="H21" s="32">
        <f t="shared" si="2"/>
        <v>0</v>
      </c>
      <c r="I21" s="32">
        <f t="shared" si="3"/>
        <v>0</v>
      </c>
      <c r="J21" s="32">
        <f t="shared" si="4"/>
        <v>0</v>
      </c>
    </row>
    <row r="22" spans="1:10" ht="20.25">
      <c r="A22" s="52" t="s">
        <v>26</v>
      </c>
      <c r="B22" s="53" t="s">
        <v>27</v>
      </c>
      <c r="C22" s="32">
        <v>9703.7</v>
      </c>
      <c r="D22" s="32">
        <v>116</v>
      </c>
      <c r="E22" s="32">
        <v>0</v>
      </c>
      <c r="F22" s="32">
        <f t="shared" si="0"/>
        <v>9703.7</v>
      </c>
      <c r="G22" s="32">
        <f t="shared" si="1"/>
        <v>116</v>
      </c>
      <c r="H22" s="32">
        <f t="shared" si="2"/>
        <v>0</v>
      </c>
      <c r="I22" s="32">
        <f t="shared" si="3"/>
        <v>0</v>
      </c>
      <c r="J22" s="32">
        <f t="shared" si="4"/>
        <v>0</v>
      </c>
    </row>
    <row r="23" spans="1:10" ht="20.25">
      <c r="A23" s="50" t="s">
        <v>158</v>
      </c>
      <c r="B23" s="51" t="s">
        <v>159</v>
      </c>
      <c r="C23" s="8">
        <v>1711.1</v>
      </c>
      <c r="D23" s="8">
        <v>393.3</v>
      </c>
      <c r="E23" s="8">
        <v>42.2</v>
      </c>
      <c r="F23" s="8">
        <f t="shared" si="0"/>
        <v>1668.8999999999999</v>
      </c>
      <c r="G23" s="8">
        <f t="shared" si="1"/>
        <v>351.1</v>
      </c>
      <c r="H23" s="8">
        <f t="shared" si="2"/>
        <v>2.466249780842733</v>
      </c>
      <c r="I23" s="8">
        <f t="shared" si="3"/>
        <v>10.729722857869312</v>
      </c>
      <c r="J23" s="8">
        <f t="shared" si="4"/>
        <v>0.017486516321301063</v>
      </c>
    </row>
    <row r="24" spans="1:10" ht="12.75">
      <c r="A24" s="52" t="s">
        <v>160</v>
      </c>
      <c r="B24" s="53" t="s">
        <v>161</v>
      </c>
      <c r="C24" s="32">
        <v>519.8</v>
      </c>
      <c r="D24" s="32">
        <v>103.3</v>
      </c>
      <c r="E24" s="32">
        <v>42.2</v>
      </c>
      <c r="F24" s="32">
        <f t="shared" si="0"/>
        <v>477.59999999999997</v>
      </c>
      <c r="G24" s="32">
        <f t="shared" si="1"/>
        <v>61.099999999999994</v>
      </c>
      <c r="H24" s="32">
        <f t="shared" si="2"/>
        <v>8.118507118122356</v>
      </c>
      <c r="I24" s="32">
        <f t="shared" si="3"/>
        <v>40.851887705711526</v>
      </c>
      <c r="J24" s="32">
        <f t="shared" si="4"/>
        <v>0.017486516321301063</v>
      </c>
    </row>
    <row r="25" spans="1:10" ht="20.25">
      <c r="A25" s="52" t="s">
        <v>162</v>
      </c>
      <c r="B25" s="53" t="s">
        <v>163</v>
      </c>
      <c r="C25" s="32">
        <v>1191.3</v>
      </c>
      <c r="D25" s="32">
        <v>290</v>
      </c>
      <c r="E25" s="32">
        <v>0</v>
      </c>
      <c r="F25" s="32">
        <f t="shared" si="0"/>
        <v>1191.3</v>
      </c>
      <c r="G25" s="32">
        <f t="shared" si="1"/>
        <v>290</v>
      </c>
      <c r="H25" s="32">
        <f t="shared" si="2"/>
        <v>0</v>
      </c>
      <c r="I25" s="32">
        <f t="shared" si="3"/>
        <v>0</v>
      </c>
      <c r="J25" s="32">
        <f t="shared" si="4"/>
        <v>0</v>
      </c>
    </row>
    <row r="26" spans="1:10" ht="12.75">
      <c r="A26" s="50" t="s">
        <v>28</v>
      </c>
      <c r="B26" s="51" t="s">
        <v>29</v>
      </c>
      <c r="C26" s="8">
        <v>691615.4</v>
      </c>
      <c r="D26" s="8">
        <v>147869.3</v>
      </c>
      <c r="E26" s="8">
        <v>131657.9</v>
      </c>
      <c r="F26" s="8">
        <f t="shared" si="0"/>
        <v>559957.5</v>
      </c>
      <c r="G26" s="8">
        <f t="shared" si="1"/>
        <v>16211.399999999994</v>
      </c>
      <c r="H26" s="8">
        <f t="shared" si="2"/>
        <v>19.036288087280877</v>
      </c>
      <c r="I26" s="8">
        <f t="shared" si="3"/>
        <v>89.03666954533497</v>
      </c>
      <c r="J26" s="8">
        <f t="shared" si="4"/>
        <v>54.555403250668796</v>
      </c>
    </row>
    <row r="27" spans="1:10" ht="12.75">
      <c r="A27" s="52" t="s">
        <v>30</v>
      </c>
      <c r="B27" s="53" t="s">
        <v>31</v>
      </c>
      <c r="C27" s="32">
        <v>254058.8</v>
      </c>
      <c r="D27" s="32">
        <v>58239</v>
      </c>
      <c r="E27" s="32">
        <v>49291.9</v>
      </c>
      <c r="F27" s="32">
        <f t="shared" si="0"/>
        <v>204766.9</v>
      </c>
      <c r="G27" s="32">
        <f t="shared" si="1"/>
        <v>8947.099999999999</v>
      </c>
      <c r="H27" s="32">
        <f t="shared" si="2"/>
        <v>19.401768409517796</v>
      </c>
      <c r="I27" s="32">
        <f t="shared" si="3"/>
        <v>84.63727055753017</v>
      </c>
      <c r="J27" s="32">
        <f t="shared" si="4"/>
        <v>20.425204119856396</v>
      </c>
    </row>
    <row r="28" spans="1:10" ht="12.75">
      <c r="A28" s="52" t="s">
        <v>32</v>
      </c>
      <c r="B28" s="53" t="s">
        <v>33</v>
      </c>
      <c r="C28" s="32">
        <v>326125.2</v>
      </c>
      <c r="D28" s="32">
        <v>69422.8</v>
      </c>
      <c r="E28" s="32">
        <v>64100.9</v>
      </c>
      <c r="F28" s="32">
        <f t="shared" si="0"/>
        <v>262024.30000000002</v>
      </c>
      <c r="G28" s="32">
        <f t="shared" si="1"/>
        <v>5321.9000000000015</v>
      </c>
      <c r="H28" s="32">
        <f t="shared" si="2"/>
        <v>19.655304159261537</v>
      </c>
      <c r="I28" s="32">
        <f t="shared" si="3"/>
        <v>92.33407468439762</v>
      </c>
      <c r="J28" s="32">
        <f t="shared" si="4"/>
        <v>26.56164535687411</v>
      </c>
    </row>
    <row r="29" spans="1:10" ht="12.75">
      <c r="A29" s="7" t="s">
        <v>187</v>
      </c>
      <c r="B29" s="53" t="s">
        <v>188</v>
      </c>
      <c r="C29" s="32">
        <v>78047.6</v>
      </c>
      <c r="D29" s="32">
        <v>16800.5</v>
      </c>
      <c r="E29" s="32">
        <v>15294.3</v>
      </c>
      <c r="F29" s="32"/>
      <c r="G29" s="32"/>
      <c r="H29" s="32"/>
      <c r="I29" s="32"/>
      <c r="J29" s="32"/>
    </row>
    <row r="30" spans="1:10" ht="30">
      <c r="A30" s="52" t="s">
        <v>34</v>
      </c>
      <c r="B30" s="53" t="s">
        <v>35</v>
      </c>
      <c r="C30" s="32">
        <v>781.6</v>
      </c>
      <c r="D30" s="32">
        <v>287.2</v>
      </c>
      <c r="E30" s="32">
        <v>228.4</v>
      </c>
      <c r="F30" s="32">
        <f t="shared" si="0"/>
        <v>553.2</v>
      </c>
      <c r="G30" s="32">
        <f t="shared" si="1"/>
        <v>58.79999999999998</v>
      </c>
      <c r="H30" s="32">
        <f t="shared" si="2"/>
        <v>29.22210849539406</v>
      </c>
      <c r="I30" s="32">
        <f t="shared" si="3"/>
        <v>79.52646239554319</v>
      </c>
      <c r="J30" s="32">
        <f aca="true" t="shared" si="5" ref="J30:J49">E30/$E$49*100</f>
        <v>0.09464266179585695</v>
      </c>
    </row>
    <row r="31" spans="1:10" ht="20.25">
      <c r="A31" s="52" t="s">
        <v>36</v>
      </c>
      <c r="B31" s="53" t="s">
        <v>37</v>
      </c>
      <c r="C31" s="32">
        <v>18437.9</v>
      </c>
      <c r="D31" s="32">
        <v>156.6</v>
      </c>
      <c r="E31" s="32">
        <v>106.7</v>
      </c>
      <c r="F31" s="32">
        <f t="shared" si="0"/>
        <v>18331.2</v>
      </c>
      <c r="G31" s="32">
        <f t="shared" si="1"/>
        <v>49.89999999999999</v>
      </c>
      <c r="H31" s="32">
        <f t="shared" si="2"/>
        <v>0.5786993095743007</v>
      </c>
      <c r="I31" s="32">
        <f t="shared" si="3"/>
        <v>68.1353767560664</v>
      </c>
      <c r="J31" s="32">
        <f t="shared" si="5"/>
        <v>0.04421353771286312</v>
      </c>
    </row>
    <row r="32" spans="1:10" ht="12.75">
      <c r="A32" s="52" t="s">
        <v>38</v>
      </c>
      <c r="B32" s="53" t="s">
        <v>39</v>
      </c>
      <c r="C32" s="32">
        <v>14164.2</v>
      </c>
      <c r="D32" s="32">
        <v>2963.2</v>
      </c>
      <c r="E32" s="32">
        <v>2635.7</v>
      </c>
      <c r="F32" s="32">
        <f t="shared" si="0"/>
        <v>11528.5</v>
      </c>
      <c r="G32" s="32">
        <f t="shared" si="1"/>
        <v>327.5</v>
      </c>
      <c r="H32" s="32">
        <f t="shared" si="2"/>
        <v>18.608181189195292</v>
      </c>
      <c r="I32" s="32">
        <f t="shared" si="3"/>
        <v>88.94775917926566</v>
      </c>
      <c r="J32" s="32">
        <f t="shared" si="5"/>
        <v>1.0921613997169006</v>
      </c>
    </row>
    <row r="33" spans="1:10" ht="12.75">
      <c r="A33" s="50" t="s">
        <v>40</v>
      </c>
      <c r="B33" s="51" t="s">
        <v>41</v>
      </c>
      <c r="C33" s="8">
        <v>2567.5</v>
      </c>
      <c r="D33" s="8">
        <v>1054.6</v>
      </c>
      <c r="E33" s="8">
        <v>917.4</v>
      </c>
      <c r="F33" s="8">
        <f t="shared" si="0"/>
        <v>1650.1</v>
      </c>
      <c r="G33" s="8">
        <f t="shared" si="1"/>
        <v>137.19999999999993</v>
      </c>
      <c r="H33" s="8">
        <f t="shared" si="2"/>
        <v>35.73125608568646</v>
      </c>
      <c r="I33" s="8">
        <f t="shared" si="3"/>
        <v>86.99032808647829</v>
      </c>
      <c r="J33" s="8">
        <f t="shared" si="5"/>
        <v>0.3801452623971942</v>
      </c>
    </row>
    <row r="34" spans="1:10" ht="12.75">
      <c r="A34" s="52" t="s">
        <v>42</v>
      </c>
      <c r="B34" s="53" t="s">
        <v>43</v>
      </c>
      <c r="C34" s="32">
        <v>2567.5</v>
      </c>
      <c r="D34" s="32">
        <v>1054.6</v>
      </c>
      <c r="E34" s="32">
        <v>917.4</v>
      </c>
      <c r="F34" s="32">
        <f t="shared" si="0"/>
        <v>1650.1</v>
      </c>
      <c r="G34" s="32">
        <f t="shared" si="1"/>
        <v>137.19999999999993</v>
      </c>
      <c r="H34" s="32">
        <f t="shared" si="2"/>
        <v>35.73125608568646</v>
      </c>
      <c r="I34" s="32">
        <f t="shared" si="3"/>
        <v>86.99032808647829</v>
      </c>
      <c r="J34" s="32">
        <f t="shared" si="5"/>
        <v>0.3801452623971942</v>
      </c>
    </row>
    <row r="35" spans="1:10" ht="12.75">
      <c r="A35" s="50" t="s">
        <v>44</v>
      </c>
      <c r="B35" s="51" t="s">
        <v>45</v>
      </c>
      <c r="C35" s="8">
        <v>175213.3</v>
      </c>
      <c r="D35" s="8">
        <v>45002.8</v>
      </c>
      <c r="E35" s="8">
        <v>43029</v>
      </c>
      <c r="F35" s="8">
        <f t="shared" si="0"/>
        <v>132184.3</v>
      </c>
      <c r="G35" s="8">
        <f t="shared" si="1"/>
        <v>1973.800000000003</v>
      </c>
      <c r="H35" s="8">
        <f t="shared" si="2"/>
        <v>24.558067224348836</v>
      </c>
      <c r="I35" s="8">
        <f t="shared" si="3"/>
        <v>95.61405068129093</v>
      </c>
      <c r="J35" s="8">
        <f t="shared" si="5"/>
        <v>17.830031061356955</v>
      </c>
    </row>
    <row r="36" spans="1:10" ht="12.75">
      <c r="A36" s="52" t="s">
        <v>46</v>
      </c>
      <c r="B36" s="53" t="s">
        <v>47</v>
      </c>
      <c r="C36" s="32">
        <v>11344.9</v>
      </c>
      <c r="D36" s="32">
        <v>2836.3</v>
      </c>
      <c r="E36" s="32">
        <v>2644.4</v>
      </c>
      <c r="F36" s="32">
        <f t="shared" si="0"/>
        <v>8700.5</v>
      </c>
      <c r="G36" s="32">
        <f t="shared" si="1"/>
        <v>191.9000000000001</v>
      </c>
      <c r="H36" s="32">
        <f t="shared" si="2"/>
        <v>23.309152130032</v>
      </c>
      <c r="I36" s="32">
        <f t="shared" si="3"/>
        <v>93.2341430737228</v>
      </c>
      <c r="J36" s="32">
        <f t="shared" si="5"/>
        <v>1.0957664398115767</v>
      </c>
    </row>
    <row r="37" spans="1:10" ht="12.75">
      <c r="A37" s="52" t="s">
        <v>48</v>
      </c>
      <c r="B37" s="53" t="s">
        <v>49</v>
      </c>
      <c r="C37" s="32">
        <v>66156</v>
      </c>
      <c r="D37" s="32">
        <v>16165.8</v>
      </c>
      <c r="E37" s="32">
        <v>15919.9</v>
      </c>
      <c r="F37" s="32">
        <f t="shared" si="0"/>
        <v>50236.1</v>
      </c>
      <c r="G37" s="32">
        <f t="shared" si="1"/>
        <v>245.89999999999964</v>
      </c>
      <c r="H37" s="32">
        <f t="shared" si="2"/>
        <v>24.064181631295725</v>
      </c>
      <c r="I37" s="32">
        <f t="shared" si="3"/>
        <v>98.47888752799119</v>
      </c>
      <c r="J37" s="32">
        <f t="shared" si="5"/>
        <v>6.596767563589593</v>
      </c>
    </row>
    <row r="38" spans="1:10" ht="12.75">
      <c r="A38" s="52" t="s">
        <v>50</v>
      </c>
      <c r="B38" s="53" t="s">
        <v>51</v>
      </c>
      <c r="C38" s="32">
        <v>32739</v>
      </c>
      <c r="D38" s="32">
        <v>13773.5</v>
      </c>
      <c r="E38" s="32">
        <v>13358.3</v>
      </c>
      <c r="F38" s="32">
        <f t="shared" si="0"/>
        <v>19380.7</v>
      </c>
      <c r="G38" s="32">
        <f t="shared" si="1"/>
        <v>415.2000000000007</v>
      </c>
      <c r="H38" s="32">
        <f t="shared" si="2"/>
        <v>40.80240691529979</v>
      </c>
      <c r="I38" s="32">
        <f t="shared" si="3"/>
        <v>96.98551566413765</v>
      </c>
      <c r="J38" s="32">
        <f t="shared" si="5"/>
        <v>5.535311160541137</v>
      </c>
    </row>
    <row r="39" spans="1:10" ht="12.75">
      <c r="A39" s="52" t="s">
        <v>52</v>
      </c>
      <c r="B39" s="53" t="s">
        <v>53</v>
      </c>
      <c r="C39" s="32">
        <v>47173.4</v>
      </c>
      <c r="D39" s="32">
        <v>8463.8</v>
      </c>
      <c r="E39" s="32">
        <v>7933.7</v>
      </c>
      <c r="F39" s="32">
        <f t="shared" si="0"/>
        <v>39239.700000000004</v>
      </c>
      <c r="G39" s="32">
        <f t="shared" si="1"/>
        <v>530.0999999999995</v>
      </c>
      <c r="H39" s="32">
        <f t="shared" si="2"/>
        <v>16.818164474046814</v>
      </c>
      <c r="I39" s="32">
        <f t="shared" si="3"/>
        <v>93.73685578581726</v>
      </c>
      <c r="J39" s="32">
        <f t="shared" si="5"/>
        <v>3.287506505647068</v>
      </c>
    </row>
    <row r="40" spans="1:10" ht="20.25">
      <c r="A40" s="52" t="s">
        <v>54</v>
      </c>
      <c r="B40" s="53" t="s">
        <v>55</v>
      </c>
      <c r="C40" s="32">
        <v>17800</v>
      </c>
      <c r="D40" s="32">
        <v>3763.5</v>
      </c>
      <c r="E40" s="32">
        <v>3172.7</v>
      </c>
      <c r="F40" s="32">
        <f t="shared" si="0"/>
        <v>14627.3</v>
      </c>
      <c r="G40" s="32">
        <f t="shared" si="1"/>
        <v>590.8000000000002</v>
      </c>
      <c r="H40" s="32">
        <f t="shared" si="2"/>
        <v>17.824157303370786</v>
      </c>
      <c r="I40" s="32">
        <f t="shared" si="3"/>
        <v>84.30184668526637</v>
      </c>
      <c r="J40" s="32">
        <f t="shared" si="5"/>
        <v>1.3146793917675803</v>
      </c>
    </row>
    <row r="41" spans="1:10" ht="12.75">
      <c r="A41" s="50" t="s">
        <v>56</v>
      </c>
      <c r="B41" s="51" t="s">
        <v>57</v>
      </c>
      <c r="C41" s="8">
        <v>147133.6</v>
      </c>
      <c r="D41" s="8">
        <v>8922.2</v>
      </c>
      <c r="E41" s="8">
        <v>6813.8</v>
      </c>
      <c r="F41" s="8">
        <f t="shared" si="0"/>
        <v>140319.80000000002</v>
      </c>
      <c r="G41" s="8">
        <f t="shared" si="1"/>
        <v>2108.4000000000005</v>
      </c>
      <c r="H41" s="8">
        <f t="shared" si="2"/>
        <v>4.63102921426513</v>
      </c>
      <c r="I41" s="8">
        <f t="shared" si="3"/>
        <v>76.36905695904596</v>
      </c>
      <c r="J41" s="8">
        <f t="shared" si="5"/>
        <v>2.823450827253109</v>
      </c>
    </row>
    <row r="42" spans="1:10" ht="12.75">
      <c r="A42" s="52" t="s">
        <v>58</v>
      </c>
      <c r="B42" s="53" t="s">
        <v>59</v>
      </c>
      <c r="C42" s="32">
        <v>17048.9</v>
      </c>
      <c r="D42" s="32">
        <v>4254.4</v>
      </c>
      <c r="E42" s="32">
        <v>3428.8</v>
      </c>
      <c r="F42" s="32">
        <f t="shared" si="0"/>
        <v>13620.100000000002</v>
      </c>
      <c r="G42" s="32">
        <f t="shared" si="1"/>
        <v>825.5999999999995</v>
      </c>
      <c r="H42" s="32">
        <f t="shared" si="2"/>
        <v>20.111561449712298</v>
      </c>
      <c r="I42" s="32">
        <f t="shared" si="3"/>
        <v>80.5942083490034</v>
      </c>
      <c r="J42" s="32">
        <f t="shared" si="5"/>
        <v>1.4208001697269454</v>
      </c>
    </row>
    <row r="43" spans="1:10" ht="12.75">
      <c r="A43" s="52" t="s">
        <v>60</v>
      </c>
      <c r="B43" s="53" t="s">
        <v>61</v>
      </c>
      <c r="C43" s="32">
        <v>130084.7</v>
      </c>
      <c r="D43" s="32">
        <v>4667.8</v>
      </c>
      <c r="E43" s="32">
        <v>3384.9</v>
      </c>
      <c r="F43" s="32">
        <f t="shared" si="0"/>
        <v>126699.8</v>
      </c>
      <c r="G43" s="32">
        <f t="shared" si="1"/>
        <v>1282.9</v>
      </c>
      <c r="H43" s="32">
        <f t="shared" si="2"/>
        <v>2.6020738795569347</v>
      </c>
      <c r="I43" s="32">
        <f t="shared" si="3"/>
        <v>72.5159604096148</v>
      </c>
      <c r="J43" s="32">
        <f t="shared" si="5"/>
        <v>1.4026092202836962</v>
      </c>
    </row>
    <row r="44" spans="1:10" ht="20.25">
      <c r="A44" s="50" t="s">
        <v>62</v>
      </c>
      <c r="B44" s="51" t="s">
        <v>63</v>
      </c>
      <c r="C44" s="8">
        <v>230.4</v>
      </c>
      <c r="D44" s="8">
        <v>0</v>
      </c>
      <c r="E44" s="8">
        <v>0</v>
      </c>
      <c r="F44" s="8">
        <f t="shared" si="0"/>
        <v>230.4</v>
      </c>
      <c r="G44" s="8">
        <f t="shared" si="1"/>
        <v>0</v>
      </c>
      <c r="H44" s="8">
        <f t="shared" si="2"/>
        <v>0</v>
      </c>
      <c r="I44" s="8" t="e">
        <f t="shared" si="3"/>
        <v>#DIV/0!</v>
      </c>
      <c r="J44" s="8">
        <f t="shared" si="5"/>
        <v>0</v>
      </c>
    </row>
    <row r="45" spans="1:10" ht="20.25">
      <c r="A45" s="52" t="s">
        <v>64</v>
      </c>
      <c r="B45" s="53" t="s">
        <v>65</v>
      </c>
      <c r="C45" s="32">
        <v>230.4</v>
      </c>
      <c r="D45" s="32">
        <v>0</v>
      </c>
      <c r="E45" s="32">
        <v>0</v>
      </c>
      <c r="F45" s="32">
        <f t="shared" si="0"/>
        <v>230.4</v>
      </c>
      <c r="G45" s="32">
        <f t="shared" si="1"/>
        <v>0</v>
      </c>
      <c r="H45" s="32">
        <f t="shared" si="2"/>
        <v>0</v>
      </c>
      <c r="I45" s="32" t="e">
        <f t="shared" si="3"/>
        <v>#DIV/0!</v>
      </c>
      <c r="J45" s="32">
        <f t="shared" si="5"/>
        <v>0</v>
      </c>
    </row>
    <row r="46" spans="1:10" ht="40.5">
      <c r="A46" s="50" t="s">
        <v>66</v>
      </c>
      <c r="B46" s="51" t="s">
        <v>167</v>
      </c>
      <c r="C46" s="8">
        <v>130397.8</v>
      </c>
      <c r="D46" s="8">
        <v>30651</v>
      </c>
      <c r="E46" s="8">
        <v>26816.4</v>
      </c>
      <c r="F46" s="8">
        <f t="shared" si="0"/>
        <v>103581.4</v>
      </c>
      <c r="G46" s="8">
        <f t="shared" si="1"/>
        <v>3834.5999999999985</v>
      </c>
      <c r="H46" s="8">
        <f t="shared" si="2"/>
        <v>20.56507088309772</v>
      </c>
      <c r="I46" s="8">
        <f t="shared" si="3"/>
        <v>87.48947832044632</v>
      </c>
      <c r="J46" s="8">
        <f t="shared" si="5"/>
        <v>11.111976689064878</v>
      </c>
    </row>
    <row r="47" spans="1:10" ht="30">
      <c r="A47" s="52" t="s">
        <v>67</v>
      </c>
      <c r="B47" s="53" t="s">
        <v>68</v>
      </c>
      <c r="C47" s="32">
        <v>102012.8</v>
      </c>
      <c r="D47" s="32">
        <v>20702.6</v>
      </c>
      <c r="E47" s="32">
        <v>20702.6</v>
      </c>
      <c r="F47" s="32">
        <f t="shared" si="0"/>
        <v>81310.20000000001</v>
      </c>
      <c r="G47" s="32">
        <f t="shared" si="1"/>
        <v>0</v>
      </c>
      <c r="H47" s="32">
        <f t="shared" si="2"/>
        <v>20.29411995357445</v>
      </c>
      <c r="I47" s="32">
        <f t="shared" si="3"/>
        <v>100</v>
      </c>
      <c r="J47" s="32">
        <f t="shared" si="5"/>
        <v>8.578586559084535</v>
      </c>
    </row>
    <row r="48" spans="1:10" ht="20.25">
      <c r="A48" s="52" t="s">
        <v>164</v>
      </c>
      <c r="B48" s="53" t="s">
        <v>165</v>
      </c>
      <c r="C48" s="32">
        <v>28385</v>
      </c>
      <c r="D48" s="32">
        <v>9948.4</v>
      </c>
      <c r="E48" s="32">
        <v>6113.8</v>
      </c>
      <c r="F48" s="32">
        <f t="shared" si="0"/>
        <v>22271.2</v>
      </c>
      <c r="G48" s="32">
        <f t="shared" si="1"/>
        <v>3834.5999999999995</v>
      </c>
      <c r="H48" s="32">
        <f t="shared" si="2"/>
        <v>21.538840937114674</v>
      </c>
      <c r="I48" s="32">
        <f t="shared" si="3"/>
        <v>61.45510835913313</v>
      </c>
      <c r="J48" s="32">
        <f t="shared" si="5"/>
        <v>2.5333901299803423</v>
      </c>
    </row>
    <row r="49" spans="1:10" ht="12.75">
      <c r="A49" s="54" t="s">
        <v>0</v>
      </c>
      <c r="B49" s="55"/>
      <c r="C49" s="33">
        <v>1317846</v>
      </c>
      <c r="D49" s="33">
        <v>279833.4</v>
      </c>
      <c r="E49" s="33">
        <v>241328.8</v>
      </c>
      <c r="F49" s="33">
        <f t="shared" si="0"/>
        <v>1076517.2</v>
      </c>
      <c r="G49" s="33">
        <f t="shared" si="1"/>
        <v>38504.600000000035</v>
      </c>
      <c r="H49" s="33">
        <f t="shared" si="2"/>
        <v>18.31236730240104</v>
      </c>
      <c r="I49" s="33">
        <f t="shared" si="3"/>
        <v>86.24017004403332</v>
      </c>
      <c r="J49" s="33">
        <f t="shared" si="5"/>
        <v>100</v>
      </c>
    </row>
  </sheetData>
  <sheetProtection/>
  <mergeCells count="10">
    <mergeCell ref="F6:G6"/>
    <mergeCell ref="H6:I6"/>
    <mergeCell ref="F1:J1"/>
    <mergeCell ref="A3:J4"/>
    <mergeCell ref="J6:J7"/>
    <mergeCell ref="C6:C7"/>
    <mergeCell ref="D6:D7"/>
    <mergeCell ref="E6:E7"/>
    <mergeCell ref="B6:B7"/>
    <mergeCell ref="A6:A7"/>
  </mergeCells>
  <printOptions/>
  <pageMargins left="0.5905511811023623" right="0" top="0.15748031496062992" bottom="0" header="0.15748031496062992" footer="0.15748031496062992"/>
  <pageSetup firstPageNumber="1" useFirstPageNumber="1"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7">
      <selection activeCell="A1" sqref="A1:J30"/>
    </sheetView>
  </sheetViews>
  <sheetFormatPr defaultColWidth="9.140625" defaultRowHeight="12.75" customHeight="1"/>
  <cols>
    <col min="1" max="1" width="6.7109375" style="25" customWidth="1"/>
    <col min="2" max="2" width="27.28125" style="73" customWidth="1"/>
    <col min="3" max="3" width="10.8515625" style="25" customWidth="1"/>
    <col min="4" max="4" width="9.421875" style="25" customWidth="1"/>
    <col min="5" max="5" width="9.28125" style="31" customWidth="1"/>
    <col min="6" max="6" width="10.8515625" style="25" customWidth="1"/>
    <col min="7" max="7" width="10.28125" style="25" customWidth="1"/>
    <col min="8" max="8" width="11.7109375" style="25" customWidth="1"/>
    <col min="9" max="9" width="10.28125" style="25" customWidth="1"/>
    <col min="10" max="10" width="9.00390625" style="25" customWidth="1"/>
    <col min="11" max="16384" width="9.140625" style="25" customWidth="1"/>
  </cols>
  <sheetData>
    <row r="1" spans="2:10" ht="12.75">
      <c r="B1" s="56"/>
      <c r="C1" s="57"/>
      <c r="D1" s="57"/>
      <c r="E1" s="58"/>
      <c r="F1" s="57"/>
      <c r="G1" s="57"/>
      <c r="H1" s="57"/>
      <c r="J1" s="59" t="s">
        <v>77</v>
      </c>
    </row>
    <row r="2" spans="1:10" ht="30.75" customHeight="1">
      <c r="A2" s="57"/>
      <c r="B2" s="56"/>
      <c r="C2" s="57"/>
      <c r="D2" s="57"/>
      <c r="E2" s="58"/>
      <c r="F2" s="57"/>
      <c r="G2" s="57"/>
      <c r="H2" s="57"/>
      <c r="I2" s="57"/>
      <c r="J2" s="57"/>
    </row>
    <row r="3" spans="1:10" ht="54" customHeight="1">
      <c r="A3" s="60" t="s">
        <v>190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2.75">
      <c r="A4" s="57"/>
      <c r="B4" s="56"/>
      <c r="C4" s="57"/>
      <c r="D4" s="57"/>
      <c r="E4" s="58"/>
      <c r="F4" s="57"/>
      <c r="G4" s="57"/>
      <c r="H4" s="57"/>
      <c r="I4" s="57"/>
      <c r="J4" s="61" t="s">
        <v>137</v>
      </c>
    </row>
    <row r="5" spans="1:10" s="65" customFormat="1" ht="17.25" customHeight="1">
      <c r="A5" s="62" t="s">
        <v>78</v>
      </c>
      <c r="B5" s="62" t="s">
        <v>79</v>
      </c>
      <c r="C5" s="19" t="s">
        <v>189</v>
      </c>
      <c r="D5" s="20" t="s">
        <v>80</v>
      </c>
      <c r="E5" s="21" t="s">
        <v>81</v>
      </c>
      <c r="F5" s="63" t="s">
        <v>74</v>
      </c>
      <c r="G5" s="64"/>
      <c r="H5" s="64" t="s">
        <v>75</v>
      </c>
      <c r="I5" s="64"/>
      <c r="J5" s="24" t="s">
        <v>73</v>
      </c>
    </row>
    <row r="6" spans="1:10" ht="46.5" customHeight="1">
      <c r="A6" s="66"/>
      <c r="B6" s="66"/>
      <c r="C6" s="19"/>
      <c r="D6" s="20"/>
      <c r="E6" s="21"/>
      <c r="F6" s="27" t="s">
        <v>69</v>
      </c>
      <c r="G6" s="27" t="s">
        <v>70</v>
      </c>
      <c r="H6" s="27" t="s">
        <v>71</v>
      </c>
      <c r="I6" s="27" t="s">
        <v>72</v>
      </c>
      <c r="J6" s="28"/>
    </row>
    <row r="7" spans="1:10" ht="24" customHeight="1">
      <c r="A7" s="67" t="s">
        <v>82</v>
      </c>
      <c r="B7" s="68" t="s">
        <v>83</v>
      </c>
      <c r="C7" s="32">
        <f>362673.9-0.1</f>
        <v>362673.80000000005</v>
      </c>
      <c r="D7" s="32">
        <v>82121.3</v>
      </c>
      <c r="E7" s="32">
        <v>75821.3</v>
      </c>
      <c r="F7" s="69">
        <f>C7-E7</f>
        <v>286852.50000000006</v>
      </c>
      <c r="G7" s="69">
        <f>D7-E7</f>
        <v>6300</v>
      </c>
      <c r="H7" s="69">
        <f>E7/C7*100</f>
        <v>20.9061972494291</v>
      </c>
      <c r="I7" s="69">
        <f>E7/D7*100</f>
        <v>92.3284214935711</v>
      </c>
      <c r="J7" s="69">
        <f>E7/$E$30*100</f>
        <v>31.41825592303944</v>
      </c>
    </row>
    <row r="8" spans="1:10" ht="24" customHeight="1">
      <c r="A8" s="67" t="s">
        <v>84</v>
      </c>
      <c r="B8" s="68" t="s">
        <v>85</v>
      </c>
      <c r="C8" s="32">
        <v>2235.6</v>
      </c>
      <c r="D8" s="32">
        <v>526.7</v>
      </c>
      <c r="E8" s="32">
        <v>158.2</v>
      </c>
      <c r="F8" s="69">
        <f aca="true" t="shared" si="0" ref="F8:F30">C8-E8</f>
        <v>2077.4</v>
      </c>
      <c r="G8" s="69">
        <f aca="true" t="shared" si="1" ref="G8:G30">D8-E8</f>
        <v>368.50000000000006</v>
      </c>
      <c r="H8" s="69">
        <f aca="true" t="shared" si="2" ref="H8:H30">E8/C8*100</f>
        <v>7.076400071569154</v>
      </c>
      <c r="I8" s="69">
        <f aca="true" t="shared" si="3" ref="I8:I30">E8/D8*100</f>
        <v>30.03607366622365</v>
      </c>
      <c r="J8" s="69">
        <f>E8/$E$30*100</f>
        <v>0.06555371758364521</v>
      </c>
    </row>
    <row r="9" spans="1:10" ht="24" customHeight="1">
      <c r="A9" s="67" t="s">
        <v>86</v>
      </c>
      <c r="B9" s="68" t="s">
        <v>87</v>
      </c>
      <c r="C9" s="32">
        <v>109653.1</v>
      </c>
      <c r="D9" s="32">
        <v>23796.6</v>
      </c>
      <c r="E9" s="32">
        <v>22383.2</v>
      </c>
      <c r="F9" s="69">
        <f t="shared" si="0"/>
        <v>87269.90000000001</v>
      </c>
      <c r="G9" s="69">
        <f t="shared" si="1"/>
        <v>1413.3999999999978</v>
      </c>
      <c r="H9" s="69">
        <f t="shared" si="2"/>
        <v>20.412737989167656</v>
      </c>
      <c r="I9" s="69">
        <f t="shared" si="3"/>
        <v>94.06049603724902</v>
      </c>
      <c r="J9" s="69">
        <f>E9/$E$30*100</f>
        <v>9.27498085599398</v>
      </c>
    </row>
    <row r="10" spans="1:10" ht="24" customHeight="1">
      <c r="A10" s="67" t="s">
        <v>88</v>
      </c>
      <c r="B10" s="68" t="s">
        <v>89</v>
      </c>
      <c r="C10" s="32">
        <v>3583.8</v>
      </c>
      <c r="D10" s="32">
        <v>1025.8</v>
      </c>
      <c r="E10" s="32">
        <v>594.2</v>
      </c>
      <c r="F10" s="69">
        <f t="shared" si="0"/>
        <v>2989.6000000000004</v>
      </c>
      <c r="G10" s="69">
        <f t="shared" si="1"/>
        <v>431.5999999999999</v>
      </c>
      <c r="H10" s="69">
        <f t="shared" si="2"/>
        <v>16.58016630392321</v>
      </c>
      <c r="I10" s="69">
        <f t="shared" si="3"/>
        <v>57.92552154416066</v>
      </c>
      <c r="J10" s="69">
        <f>E10/$E$30*100</f>
        <v>0.2462200947421112</v>
      </c>
    </row>
    <row r="11" spans="1:10" ht="24" customHeight="1">
      <c r="A11" s="67" t="s">
        <v>90</v>
      </c>
      <c r="B11" s="68" t="s">
        <v>91</v>
      </c>
      <c r="C11" s="32">
        <v>2457.1</v>
      </c>
      <c r="D11" s="32">
        <v>603.8</v>
      </c>
      <c r="E11" s="32">
        <v>372.7</v>
      </c>
      <c r="F11" s="69">
        <f t="shared" si="0"/>
        <v>2084.4</v>
      </c>
      <c r="G11" s="69">
        <f t="shared" si="1"/>
        <v>231.09999999999997</v>
      </c>
      <c r="H11" s="69">
        <f t="shared" si="2"/>
        <v>15.168287818973585</v>
      </c>
      <c r="I11" s="69">
        <f t="shared" si="3"/>
        <v>61.7257369990063</v>
      </c>
      <c r="J11" s="69">
        <f>E11/$E$30*100</f>
        <v>0.15443660267651435</v>
      </c>
    </row>
    <row r="12" spans="1:10" ht="24" customHeight="1">
      <c r="A12" s="67" t="s">
        <v>92</v>
      </c>
      <c r="B12" s="68" t="s">
        <v>93</v>
      </c>
      <c r="C12" s="32">
        <v>53507.5</v>
      </c>
      <c r="D12" s="32">
        <v>17817.8</v>
      </c>
      <c r="E12" s="32">
        <f>10890.7-0.1</f>
        <v>10890.6</v>
      </c>
      <c r="F12" s="69">
        <f t="shared" si="0"/>
        <v>42616.9</v>
      </c>
      <c r="G12" s="69">
        <f t="shared" si="1"/>
        <v>6927.199999999999</v>
      </c>
      <c r="H12" s="69">
        <f t="shared" si="2"/>
        <v>20.353408400691492</v>
      </c>
      <c r="I12" s="69">
        <f t="shared" si="3"/>
        <v>61.122024043372356</v>
      </c>
      <c r="J12" s="69">
        <f>E12/$E$30*100</f>
        <v>4.512764328169701</v>
      </c>
    </row>
    <row r="13" spans="1:10" ht="24" customHeight="1">
      <c r="A13" s="67" t="s">
        <v>168</v>
      </c>
      <c r="B13" s="68" t="s">
        <v>169</v>
      </c>
      <c r="C13" s="32">
        <v>189.4</v>
      </c>
      <c r="D13" s="32">
        <v>88.5</v>
      </c>
      <c r="E13" s="32">
        <v>85.6</v>
      </c>
      <c r="F13" s="69">
        <f t="shared" si="0"/>
        <v>103.80000000000001</v>
      </c>
      <c r="G13" s="69">
        <f t="shared" si="1"/>
        <v>2.9000000000000057</v>
      </c>
      <c r="H13" s="69">
        <f t="shared" si="2"/>
        <v>45.19535374868004</v>
      </c>
      <c r="I13" s="69">
        <f t="shared" si="3"/>
        <v>96.7231638418079</v>
      </c>
      <c r="J13" s="69">
        <f>E13/$E$30*100</f>
        <v>0.03547027955221258</v>
      </c>
    </row>
    <row r="14" spans="1:10" ht="24" customHeight="1">
      <c r="A14" s="67" t="s">
        <v>94</v>
      </c>
      <c r="B14" s="68" t="s">
        <v>95</v>
      </c>
      <c r="C14" s="32">
        <v>33675.2</v>
      </c>
      <c r="D14" s="32">
        <v>3450.3</v>
      </c>
      <c r="E14" s="32">
        <v>1815.1</v>
      </c>
      <c r="F14" s="69">
        <f t="shared" si="0"/>
        <v>31860.1</v>
      </c>
      <c r="G14" s="69">
        <f t="shared" si="1"/>
        <v>1635.2000000000003</v>
      </c>
      <c r="H14" s="69">
        <f t="shared" si="2"/>
        <v>5.390019955338053</v>
      </c>
      <c r="I14" s="69">
        <f t="shared" si="3"/>
        <v>52.607019679448165</v>
      </c>
      <c r="J14" s="69">
        <f>E14/$E$30*100</f>
        <v>0.7521273880282834</v>
      </c>
    </row>
    <row r="15" spans="1:10" ht="24" customHeight="1">
      <c r="A15" s="67" t="s">
        <v>96</v>
      </c>
      <c r="B15" s="68" t="s">
        <v>97</v>
      </c>
      <c r="C15" s="32">
        <f>56662.6-0.1</f>
        <v>56662.5</v>
      </c>
      <c r="D15" s="32">
        <v>12346.2</v>
      </c>
      <c r="E15" s="32">
        <v>8937.3</v>
      </c>
      <c r="F15" s="69">
        <f t="shared" si="0"/>
        <v>47725.2</v>
      </c>
      <c r="G15" s="69">
        <f t="shared" si="1"/>
        <v>3408.9000000000015</v>
      </c>
      <c r="H15" s="69">
        <f t="shared" si="2"/>
        <v>15.772865651886168</v>
      </c>
      <c r="I15" s="69">
        <f t="shared" si="3"/>
        <v>72.38907518102735</v>
      </c>
      <c r="J15" s="69">
        <f>E15/$E$30*100</f>
        <v>3.7033706710512795</v>
      </c>
    </row>
    <row r="16" spans="1:10" ht="24" customHeight="1">
      <c r="A16" s="67" t="s">
        <v>98</v>
      </c>
      <c r="B16" s="68" t="s">
        <v>99</v>
      </c>
      <c r="C16" s="32">
        <v>230.4</v>
      </c>
      <c r="D16" s="32">
        <v>0</v>
      </c>
      <c r="E16" s="32">
        <v>0</v>
      </c>
      <c r="F16" s="69">
        <f t="shared" si="0"/>
        <v>230.4</v>
      </c>
      <c r="G16" s="69">
        <f t="shared" si="1"/>
        <v>0</v>
      </c>
      <c r="H16" s="69">
        <f t="shared" si="2"/>
        <v>0</v>
      </c>
      <c r="I16" s="69" t="e">
        <f t="shared" si="3"/>
        <v>#DIV/0!</v>
      </c>
      <c r="J16" s="69">
        <f>E16/$E$30*100</f>
        <v>0</v>
      </c>
    </row>
    <row r="17" spans="1:10" ht="40.5" customHeight="1">
      <c r="A17" s="67" t="s">
        <v>100</v>
      </c>
      <c r="B17" s="68" t="s">
        <v>101</v>
      </c>
      <c r="C17" s="32">
        <v>261894.8</v>
      </c>
      <c r="D17" s="32">
        <v>55642.3</v>
      </c>
      <c r="E17" s="32">
        <v>55089.5</v>
      </c>
      <c r="F17" s="69">
        <f t="shared" si="0"/>
        <v>206805.3</v>
      </c>
      <c r="G17" s="69">
        <f t="shared" si="1"/>
        <v>552.8000000000029</v>
      </c>
      <c r="H17" s="69">
        <f t="shared" si="2"/>
        <v>21.034972821148035</v>
      </c>
      <c r="I17" s="69">
        <f t="shared" si="3"/>
        <v>99.00651123336023</v>
      </c>
      <c r="J17" s="69">
        <f>E17/$E$30*100</f>
        <v>22.827569689154384</v>
      </c>
    </row>
    <row r="18" spans="1:10" ht="44.25" customHeight="1">
      <c r="A18" s="67" t="s">
        <v>102</v>
      </c>
      <c r="B18" s="68" t="s">
        <v>103</v>
      </c>
      <c r="C18" s="32">
        <v>32746.8</v>
      </c>
      <c r="D18" s="32">
        <v>11647.6</v>
      </c>
      <c r="E18" s="32">
        <v>11398.1</v>
      </c>
      <c r="F18" s="69">
        <f t="shared" si="0"/>
        <v>21348.699999999997</v>
      </c>
      <c r="G18" s="69">
        <f t="shared" si="1"/>
        <v>249.5</v>
      </c>
      <c r="H18" s="69">
        <f t="shared" si="2"/>
        <v>34.806759744463584</v>
      </c>
      <c r="I18" s="69">
        <f t="shared" si="3"/>
        <v>97.85792781345513</v>
      </c>
      <c r="J18" s="69">
        <f>E18/$E$30*100</f>
        <v>4.723058333692457</v>
      </c>
    </row>
    <row r="19" spans="1:10" ht="40.5" customHeight="1">
      <c r="A19" s="67" t="s">
        <v>104</v>
      </c>
      <c r="B19" s="68" t="s">
        <v>105</v>
      </c>
      <c r="C19" s="32">
        <v>132246.9</v>
      </c>
      <c r="D19" s="32">
        <v>31684.8</v>
      </c>
      <c r="E19" s="32">
        <v>27733.8</v>
      </c>
      <c r="F19" s="69">
        <f t="shared" si="0"/>
        <v>104513.09999999999</v>
      </c>
      <c r="G19" s="69">
        <f t="shared" si="1"/>
        <v>3951</v>
      </c>
      <c r="H19" s="69">
        <f t="shared" si="2"/>
        <v>20.9712288151934</v>
      </c>
      <c r="I19" s="69">
        <f t="shared" si="3"/>
        <v>87.53029843963036</v>
      </c>
      <c r="J19" s="69">
        <f>E19/$E$30*100</f>
        <v>11.492121951462073</v>
      </c>
    </row>
    <row r="20" spans="1:10" ht="24" customHeight="1">
      <c r="A20" s="67" t="s">
        <v>106</v>
      </c>
      <c r="B20" s="68" t="s">
        <v>107</v>
      </c>
      <c r="C20" s="32">
        <v>39627.1</v>
      </c>
      <c r="D20" s="32">
        <v>8688.7</v>
      </c>
      <c r="E20" s="32">
        <v>7959</v>
      </c>
      <c r="F20" s="69">
        <f t="shared" si="0"/>
        <v>31668.1</v>
      </c>
      <c r="G20" s="69">
        <f t="shared" si="1"/>
        <v>729.7000000000007</v>
      </c>
      <c r="H20" s="69">
        <f t="shared" si="2"/>
        <v>20.084739988543195</v>
      </c>
      <c r="I20" s="69">
        <f t="shared" si="3"/>
        <v>91.60173558760228</v>
      </c>
      <c r="J20" s="69">
        <f>E20/$E$30*100</f>
        <v>3.297990127991355</v>
      </c>
    </row>
    <row r="21" spans="1:10" ht="42" customHeight="1">
      <c r="A21" s="67" t="s">
        <v>108</v>
      </c>
      <c r="B21" s="68" t="s">
        <v>109</v>
      </c>
      <c r="C21" s="32">
        <v>11344.9</v>
      </c>
      <c r="D21" s="32">
        <v>2836.3</v>
      </c>
      <c r="E21" s="32">
        <v>2644.4</v>
      </c>
      <c r="F21" s="69">
        <f t="shared" si="0"/>
        <v>8700.5</v>
      </c>
      <c r="G21" s="69">
        <f t="shared" si="1"/>
        <v>191.9000000000001</v>
      </c>
      <c r="H21" s="69">
        <f t="shared" si="2"/>
        <v>23.309152130032</v>
      </c>
      <c r="I21" s="69">
        <f t="shared" si="3"/>
        <v>93.2341430737228</v>
      </c>
      <c r="J21" s="69">
        <f>E21/$E$30*100</f>
        <v>1.0957664398115767</v>
      </c>
    </row>
    <row r="22" spans="1:10" ht="24" customHeight="1">
      <c r="A22" s="67" t="s">
        <v>110</v>
      </c>
      <c r="B22" s="68" t="s">
        <v>111</v>
      </c>
      <c r="C22" s="32">
        <v>1350</v>
      </c>
      <c r="D22" s="32">
        <v>491</v>
      </c>
      <c r="E22" s="32">
        <v>79.2</v>
      </c>
      <c r="F22" s="69">
        <f t="shared" si="0"/>
        <v>1270.8</v>
      </c>
      <c r="G22" s="69">
        <f t="shared" si="1"/>
        <v>411.8</v>
      </c>
      <c r="H22" s="69">
        <f t="shared" si="2"/>
        <v>5.866666666666666</v>
      </c>
      <c r="I22" s="69">
        <f t="shared" si="3"/>
        <v>16.130346232179228</v>
      </c>
      <c r="J22" s="69">
        <f>E22/$E$30*100</f>
        <v>0.03281829603429015</v>
      </c>
    </row>
    <row r="23" spans="1:10" ht="24" customHeight="1">
      <c r="A23" s="74" t="s">
        <v>210</v>
      </c>
      <c r="B23" s="75" t="s">
        <v>211</v>
      </c>
      <c r="C23" s="32">
        <v>3264.8</v>
      </c>
      <c r="D23" s="32">
        <v>1139.4</v>
      </c>
      <c r="E23" s="32">
        <v>628.9</v>
      </c>
      <c r="F23" s="69">
        <f>C23-E23</f>
        <v>2635.9</v>
      </c>
      <c r="G23" s="69">
        <f>D23-E23</f>
        <v>510.5000000000001</v>
      </c>
      <c r="H23" s="69">
        <f>E23/C23*100</f>
        <v>19.263048272482234</v>
      </c>
      <c r="I23" s="69">
        <f>E23/D23*100</f>
        <v>55.19571704405827</v>
      </c>
      <c r="J23" s="69">
        <f>E23/$E$30*100</f>
        <v>0.2605988178783469</v>
      </c>
    </row>
    <row r="24" spans="1:10" ht="42" customHeight="1">
      <c r="A24" s="74" t="s">
        <v>212</v>
      </c>
      <c r="B24" s="75" t="s">
        <v>213</v>
      </c>
      <c r="C24" s="32">
        <v>3.8</v>
      </c>
      <c r="D24" s="32">
        <v>3.3</v>
      </c>
      <c r="E24" s="32">
        <v>2.8</v>
      </c>
      <c r="F24" s="69">
        <f>C24-E24</f>
        <v>1</v>
      </c>
      <c r="G24" s="69">
        <f>D24-E24</f>
        <v>0.5</v>
      </c>
      <c r="H24" s="69">
        <f>E24/C24*100</f>
        <v>73.68421052631578</v>
      </c>
      <c r="I24" s="69">
        <f>E24/D24*100</f>
        <v>84.84848484848484</v>
      </c>
      <c r="J24" s="69">
        <f>E24/$E$30*100</f>
        <v>0.0011602427890910658</v>
      </c>
    </row>
    <row r="25" spans="1:10" ht="44.25" customHeight="1">
      <c r="A25" s="74" t="s">
        <v>214</v>
      </c>
      <c r="B25" s="75" t="s">
        <v>215</v>
      </c>
      <c r="C25" s="32">
        <v>30.1</v>
      </c>
      <c r="D25" s="32">
        <v>30.1</v>
      </c>
      <c r="E25" s="32">
        <v>0.1</v>
      </c>
      <c r="F25" s="69">
        <f>C25-E25</f>
        <v>30</v>
      </c>
      <c r="G25" s="69">
        <f>D25-E25</f>
        <v>30</v>
      </c>
      <c r="H25" s="69">
        <f>E25/C25*100</f>
        <v>0.33222591362126247</v>
      </c>
      <c r="I25" s="69">
        <f>E25/D25*100</f>
        <v>0.33222591362126247</v>
      </c>
      <c r="J25" s="69">
        <f>E25/$E$30*100</f>
        <v>4.143724246753807E-05</v>
      </c>
    </row>
    <row r="26" spans="1:10" ht="12.75" customHeight="1">
      <c r="A26" s="74" t="s">
        <v>216</v>
      </c>
      <c r="B26" s="75" t="s">
        <v>217</v>
      </c>
      <c r="C26" s="32">
        <v>50</v>
      </c>
      <c r="D26" s="32">
        <v>50</v>
      </c>
      <c r="E26" s="32">
        <v>50</v>
      </c>
      <c r="F26" s="69">
        <f>C26-E26</f>
        <v>0</v>
      </c>
      <c r="G26" s="69">
        <f>D26-E26</f>
        <v>0</v>
      </c>
      <c r="H26" s="69">
        <f>E26/C26*100</f>
        <v>100</v>
      </c>
      <c r="I26" s="69">
        <f>E26/D26*100</f>
        <v>100</v>
      </c>
      <c r="J26" s="69">
        <f>E26/$E$30*100</f>
        <v>0.020718621233769035</v>
      </c>
    </row>
    <row r="27" spans="1:10" ht="12.75" customHeight="1">
      <c r="A27" s="74" t="s">
        <v>218</v>
      </c>
      <c r="B27" s="75" t="s">
        <v>219</v>
      </c>
      <c r="C27" s="32">
        <v>10295</v>
      </c>
      <c r="D27" s="32">
        <v>8465.9</v>
      </c>
      <c r="E27" s="32">
        <v>4829.5</v>
      </c>
      <c r="F27" s="69">
        <f>C27-E27</f>
        <v>5465.5</v>
      </c>
      <c r="G27" s="69">
        <f>D27-E27</f>
        <v>3636.3999999999996</v>
      </c>
      <c r="H27" s="69">
        <f>E27/C27*100</f>
        <v>46.911121903836815</v>
      </c>
      <c r="I27" s="69">
        <f>E27/D27*100</f>
        <v>57.04650421101124</v>
      </c>
      <c r="J27" s="69">
        <f>E27/$E$30*100</f>
        <v>2.001211624969751</v>
      </c>
    </row>
    <row r="28" spans="1:10" ht="24.75" customHeight="1">
      <c r="A28" s="67" t="s">
        <v>112</v>
      </c>
      <c r="B28" s="68" t="s">
        <v>113</v>
      </c>
      <c r="C28" s="32">
        <v>143984.3</v>
      </c>
      <c r="D28" s="32">
        <v>2726</v>
      </c>
      <c r="E28" s="32">
        <v>818.4</v>
      </c>
      <c r="F28" s="69">
        <f t="shared" si="0"/>
        <v>143165.9</v>
      </c>
      <c r="G28" s="69">
        <f t="shared" si="1"/>
        <v>1907.6</v>
      </c>
      <c r="H28" s="69">
        <f t="shared" si="2"/>
        <v>0.5683953042102508</v>
      </c>
      <c r="I28" s="69">
        <f t="shared" si="3"/>
        <v>30.022010271460015</v>
      </c>
      <c r="J28" s="69">
        <f>E28/$E$30*100</f>
        <v>0.3391223923543315</v>
      </c>
    </row>
    <row r="29" spans="1:10" ht="25.5" customHeight="1">
      <c r="A29" s="67" t="s">
        <v>114</v>
      </c>
      <c r="B29" s="68" t="s">
        <v>115</v>
      </c>
      <c r="C29" s="32">
        <v>56139.1</v>
      </c>
      <c r="D29" s="32">
        <v>14651</v>
      </c>
      <c r="E29" s="32">
        <v>9036.9</v>
      </c>
      <c r="F29" s="69">
        <f t="shared" si="0"/>
        <v>47102.2</v>
      </c>
      <c r="G29" s="69">
        <f t="shared" si="1"/>
        <v>5614.1</v>
      </c>
      <c r="H29" s="69">
        <f t="shared" si="2"/>
        <v>16.097336793785434</v>
      </c>
      <c r="I29" s="69">
        <f t="shared" si="3"/>
        <v>61.68111391713877</v>
      </c>
      <c r="J29" s="69">
        <f>E29/$E$30*100</f>
        <v>3.7446421645489476</v>
      </c>
    </row>
    <row r="30" spans="1:10" ht="12.75" customHeight="1">
      <c r="A30" s="70" t="s">
        <v>0</v>
      </c>
      <c r="B30" s="71"/>
      <c r="C30" s="33">
        <v>1317846</v>
      </c>
      <c r="D30" s="33">
        <v>279833.4</v>
      </c>
      <c r="E30" s="33">
        <v>241328.8</v>
      </c>
      <c r="F30" s="72">
        <f t="shared" si="0"/>
        <v>1076517.2</v>
      </c>
      <c r="G30" s="72">
        <f t="shared" si="1"/>
        <v>38504.600000000035</v>
      </c>
      <c r="H30" s="72">
        <f t="shared" si="2"/>
        <v>18.31236730240104</v>
      </c>
      <c r="I30" s="72">
        <f t="shared" si="3"/>
        <v>86.24017004403332</v>
      </c>
      <c r="J30" s="72">
        <f>E30/$E$30*100</f>
        <v>100</v>
      </c>
    </row>
  </sheetData>
  <sheetProtection/>
  <mergeCells count="9">
    <mergeCell ref="A3:J3"/>
    <mergeCell ref="F5:G5"/>
    <mergeCell ref="H5:I5"/>
    <mergeCell ref="C5:C6"/>
    <mergeCell ref="D5:D6"/>
    <mergeCell ref="E5:E6"/>
    <mergeCell ref="J5:J6"/>
    <mergeCell ref="B5:B6"/>
    <mergeCell ref="A5:A6"/>
  </mergeCells>
  <printOptions/>
  <pageMargins left="0.5511811023622047" right="0.15748031496062992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21">
      <selection activeCell="A1" sqref="A1:I42"/>
    </sheetView>
  </sheetViews>
  <sheetFormatPr defaultColWidth="9.140625" defaultRowHeight="12.75" customHeight="1"/>
  <cols>
    <col min="1" max="1" width="24.140625" style="25" customWidth="1"/>
    <col min="2" max="2" width="11.57421875" style="84" customWidth="1"/>
    <col min="3" max="3" width="9.00390625" style="84" customWidth="1"/>
    <col min="4" max="4" width="9.8515625" style="85" customWidth="1"/>
    <col min="5" max="5" width="10.8515625" style="84" customWidth="1"/>
    <col min="6" max="6" width="10.28125" style="25" customWidth="1"/>
    <col min="7" max="7" width="11.28125" style="25" customWidth="1"/>
    <col min="8" max="8" width="10.28125" style="25" customWidth="1"/>
    <col min="9" max="9" width="9.00390625" style="25" customWidth="1"/>
    <col min="10" max="16384" width="9.140625" style="25" customWidth="1"/>
  </cols>
  <sheetData>
    <row r="1" spans="1:9" ht="12.75">
      <c r="A1" s="31"/>
      <c r="B1" s="76"/>
      <c r="C1" s="76"/>
      <c r="D1" s="76"/>
      <c r="E1" s="76"/>
      <c r="F1" s="58"/>
      <c r="G1" s="58"/>
      <c r="H1" s="58"/>
      <c r="I1" s="77" t="s">
        <v>116</v>
      </c>
    </row>
    <row r="2" spans="1:9" ht="52.5" customHeight="1">
      <c r="A2" s="78" t="s">
        <v>191</v>
      </c>
      <c r="B2" s="78"/>
      <c r="C2" s="78"/>
      <c r="D2" s="78"/>
      <c r="E2" s="78"/>
      <c r="F2" s="78"/>
      <c r="G2" s="78"/>
      <c r="H2" s="78"/>
      <c r="I2" s="78"/>
    </row>
    <row r="3" spans="1:9" ht="12.75">
      <c r="A3" s="31"/>
      <c r="B3" s="76"/>
      <c r="C3" s="76"/>
      <c r="D3" s="76"/>
      <c r="E3" s="76"/>
      <c r="F3" s="58"/>
      <c r="G3" s="58"/>
      <c r="H3" s="58"/>
      <c r="I3" s="77" t="s">
        <v>137</v>
      </c>
    </row>
    <row r="4" spans="1:9" ht="21" customHeight="1">
      <c r="A4" s="79" t="s">
        <v>138</v>
      </c>
      <c r="B4" s="19" t="s">
        <v>189</v>
      </c>
      <c r="C4" s="80" t="s">
        <v>80</v>
      </c>
      <c r="D4" s="81" t="s">
        <v>81</v>
      </c>
      <c r="E4" s="22" t="s">
        <v>74</v>
      </c>
      <c r="F4" s="23"/>
      <c r="G4" s="23" t="s">
        <v>75</v>
      </c>
      <c r="H4" s="23"/>
      <c r="I4" s="24" t="s">
        <v>73</v>
      </c>
    </row>
    <row r="5" spans="1:9" ht="30" customHeight="1">
      <c r="A5" s="82"/>
      <c r="B5" s="19"/>
      <c r="C5" s="80"/>
      <c r="D5" s="81"/>
      <c r="E5" s="83" t="s">
        <v>69</v>
      </c>
      <c r="F5" s="27" t="s">
        <v>70</v>
      </c>
      <c r="G5" s="27" t="s">
        <v>71</v>
      </c>
      <c r="H5" s="27" t="s">
        <v>72</v>
      </c>
      <c r="I5" s="28"/>
    </row>
    <row r="6" spans="1:9" ht="18" customHeight="1">
      <c r="A6" s="68" t="s">
        <v>120</v>
      </c>
      <c r="B6" s="32">
        <f>153191.2-0.1</f>
        <v>153191.1</v>
      </c>
      <c r="C6" s="32">
        <v>40381.9</v>
      </c>
      <c r="D6" s="32">
        <v>35970.8</v>
      </c>
      <c r="E6" s="69">
        <f>B6-D6</f>
        <v>117220.3</v>
      </c>
      <c r="F6" s="69">
        <f>C6-D6</f>
        <v>4411.0999999999985</v>
      </c>
      <c r="G6" s="69">
        <f>D6/B6*100</f>
        <v>23.480998569760256</v>
      </c>
      <c r="H6" s="69">
        <f>D6/C6*100</f>
        <v>89.0765417179479</v>
      </c>
      <c r="I6" s="69">
        <f aca="true" t="shared" si="0" ref="I6:I42">D6/$D$42*100</f>
        <v>14.905307613513182</v>
      </c>
    </row>
    <row r="7" spans="1:9" ht="23.25" customHeight="1">
      <c r="A7" s="68" t="s">
        <v>117</v>
      </c>
      <c r="B7" s="32">
        <v>217965.5</v>
      </c>
      <c r="C7" s="32">
        <v>26064.3</v>
      </c>
      <c r="D7" s="32">
        <v>14935.7</v>
      </c>
      <c r="E7" s="69">
        <f aca="true" t="shared" si="1" ref="E7:E42">B7-D7</f>
        <v>203029.8</v>
      </c>
      <c r="F7" s="69">
        <f aca="true" t="shared" si="2" ref="F7:F42">C7-D7</f>
        <v>11128.599999999999</v>
      </c>
      <c r="G7" s="69">
        <f aca="true" t="shared" si="3" ref="G7:G42">D7/B7*100</f>
        <v>6.852322959367423</v>
      </c>
      <c r="H7" s="69">
        <f aca="true" t="shared" si="4" ref="H7:H42">D7/C7*100</f>
        <v>57.30328456931512</v>
      </c>
      <c r="I7" s="69">
        <f t="shared" si="0"/>
        <v>6.188942223224083</v>
      </c>
    </row>
    <row r="8" spans="1:9" ht="18" customHeight="1">
      <c r="A8" s="68" t="s">
        <v>124</v>
      </c>
      <c r="B8" s="32">
        <v>27631.2</v>
      </c>
      <c r="C8" s="32">
        <v>5475.9</v>
      </c>
      <c r="D8" s="32">
        <v>4715.8</v>
      </c>
      <c r="E8" s="69">
        <f t="shared" si="1"/>
        <v>22915.4</v>
      </c>
      <c r="F8" s="69">
        <f t="shared" si="2"/>
        <v>760.0999999999995</v>
      </c>
      <c r="G8" s="69">
        <f t="shared" si="3"/>
        <v>17.066938822780045</v>
      </c>
      <c r="H8" s="69">
        <f t="shared" si="4"/>
        <v>86.11917675633231</v>
      </c>
      <c r="I8" s="69">
        <f t="shared" si="0"/>
        <v>1.9540974802841602</v>
      </c>
    </row>
    <row r="9" spans="1:9" ht="18" customHeight="1">
      <c r="A9" s="68" t="s">
        <v>127</v>
      </c>
      <c r="B9" s="32">
        <v>38378</v>
      </c>
      <c r="C9" s="32">
        <v>9622</v>
      </c>
      <c r="D9" s="32">
        <v>7267.7</v>
      </c>
      <c r="E9" s="69">
        <f t="shared" si="1"/>
        <v>31110.3</v>
      </c>
      <c r="F9" s="69">
        <f t="shared" si="2"/>
        <v>2354.3</v>
      </c>
      <c r="G9" s="69">
        <f t="shared" si="3"/>
        <v>18.93715149304289</v>
      </c>
      <c r="H9" s="69">
        <f t="shared" si="4"/>
        <v>75.53211390563293</v>
      </c>
      <c r="I9" s="69">
        <f t="shared" si="0"/>
        <v>3.0115344708132636</v>
      </c>
    </row>
    <row r="10" spans="1:9" ht="18" customHeight="1">
      <c r="A10" s="68" t="s">
        <v>129</v>
      </c>
      <c r="B10" s="32">
        <f>22064.6-0.1</f>
        <v>22064.5</v>
      </c>
      <c r="C10" s="32">
        <v>5358.7</v>
      </c>
      <c r="D10" s="32">
        <v>4794.9</v>
      </c>
      <c r="E10" s="69">
        <f t="shared" si="1"/>
        <v>17269.6</v>
      </c>
      <c r="F10" s="69">
        <f t="shared" si="2"/>
        <v>563.8000000000002</v>
      </c>
      <c r="G10" s="69">
        <f t="shared" si="3"/>
        <v>21.731287815268868</v>
      </c>
      <c r="H10" s="69">
        <f t="shared" si="4"/>
        <v>89.47879149793792</v>
      </c>
      <c r="I10" s="69">
        <f t="shared" si="0"/>
        <v>1.9868743390759824</v>
      </c>
    </row>
    <row r="11" spans="1:9" ht="18" customHeight="1">
      <c r="A11" s="68" t="s">
        <v>178</v>
      </c>
      <c r="B11" s="32">
        <v>23646.1</v>
      </c>
      <c r="C11" s="32">
        <v>3117</v>
      </c>
      <c r="D11" s="32">
        <v>2785.6</v>
      </c>
      <c r="E11" s="69">
        <f t="shared" si="1"/>
        <v>20860.5</v>
      </c>
      <c r="F11" s="69">
        <f t="shared" si="2"/>
        <v>331.4000000000001</v>
      </c>
      <c r="G11" s="69">
        <f t="shared" si="3"/>
        <v>11.780378159611944</v>
      </c>
      <c r="H11" s="69">
        <f t="shared" si="4"/>
        <v>89.36798203400706</v>
      </c>
      <c r="I11" s="69">
        <f t="shared" si="0"/>
        <v>1.1542758261757404</v>
      </c>
    </row>
    <row r="12" spans="1:9" ht="18" customHeight="1">
      <c r="A12" s="68" t="s">
        <v>131</v>
      </c>
      <c r="B12" s="32">
        <v>17755</v>
      </c>
      <c r="C12" s="32">
        <v>3750.9</v>
      </c>
      <c r="D12" s="32">
        <v>2946.8</v>
      </c>
      <c r="E12" s="69">
        <f t="shared" si="1"/>
        <v>14808.2</v>
      </c>
      <c r="F12" s="69">
        <f t="shared" si="2"/>
        <v>804.0999999999999</v>
      </c>
      <c r="G12" s="69">
        <f t="shared" si="3"/>
        <v>16.597014925373134</v>
      </c>
      <c r="H12" s="69">
        <f t="shared" si="4"/>
        <v>78.56247833853209</v>
      </c>
      <c r="I12" s="69">
        <f t="shared" si="0"/>
        <v>1.2210726610334117</v>
      </c>
    </row>
    <row r="13" spans="1:9" ht="18" customHeight="1">
      <c r="A13" s="68" t="s">
        <v>132</v>
      </c>
      <c r="B13" s="32">
        <v>20443.4</v>
      </c>
      <c r="C13" s="32">
        <v>4416.3</v>
      </c>
      <c r="D13" s="32">
        <v>4080.8</v>
      </c>
      <c r="E13" s="69">
        <f t="shared" si="1"/>
        <v>16362.600000000002</v>
      </c>
      <c r="F13" s="69">
        <f t="shared" si="2"/>
        <v>335.5</v>
      </c>
      <c r="G13" s="69">
        <f t="shared" si="3"/>
        <v>19.96145455256953</v>
      </c>
      <c r="H13" s="69">
        <f t="shared" si="4"/>
        <v>92.40314290242964</v>
      </c>
      <c r="I13" s="69">
        <f t="shared" si="0"/>
        <v>1.6909709906152937</v>
      </c>
    </row>
    <row r="14" spans="1:9" ht="23.25" customHeight="1">
      <c r="A14" s="68" t="s">
        <v>166</v>
      </c>
      <c r="B14" s="32">
        <v>31757.9</v>
      </c>
      <c r="C14" s="32">
        <v>8148.5</v>
      </c>
      <c r="D14" s="32">
        <v>7965.8</v>
      </c>
      <c r="E14" s="69">
        <f t="shared" si="1"/>
        <v>23792.100000000002</v>
      </c>
      <c r="F14" s="69">
        <f t="shared" si="2"/>
        <v>182.69999999999982</v>
      </c>
      <c r="G14" s="69">
        <f t="shared" si="3"/>
        <v>25.08289276054147</v>
      </c>
      <c r="H14" s="69">
        <f t="shared" si="4"/>
        <v>97.75786954654231</v>
      </c>
      <c r="I14" s="69">
        <f t="shared" si="0"/>
        <v>3.300807860479147</v>
      </c>
    </row>
    <row r="15" spans="1:9" ht="18" customHeight="1">
      <c r="A15" s="68" t="s">
        <v>153</v>
      </c>
      <c r="B15" s="32">
        <v>34398.1</v>
      </c>
      <c r="C15" s="32">
        <v>8017.2</v>
      </c>
      <c r="D15" s="32">
        <v>7954.1</v>
      </c>
      <c r="E15" s="69">
        <f t="shared" si="1"/>
        <v>26444</v>
      </c>
      <c r="F15" s="69">
        <f t="shared" si="2"/>
        <v>63.099999999999454</v>
      </c>
      <c r="G15" s="69">
        <f t="shared" si="3"/>
        <v>23.123660899875286</v>
      </c>
      <c r="H15" s="69">
        <f t="shared" si="4"/>
        <v>99.2129421743252</v>
      </c>
      <c r="I15" s="69">
        <f t="shared" si="0"/>
        <v>3.2959597031104453</v>
      </c>
    </row>
    <row r="16" spans="1:9" ht="18" customHeight="1">
      <c r="A16" s="68" t="s">
        <v>123</v>
      </c>
      <c r="B16" s="32">
        <v>15958.8</v>
      </c>
      <c r="C16" s="32">
        <v>3989.6</v>
      </c>
      <c r="D16" s="32">
        <v>2646.1</v>
      </c>
      <c r="E16" s="69">
        <f t="shared" si="1"/>
        <v>13312.699999999999</v>
      </c>
      <c r="F16" s="69">
        <f t="shared" si="2"/>
        <v>1343.5</v>
      </c>
      <c r="G16" s="69">
        <f t="shared" si="3"/>
        <v>16.58082061307868</v>
      </c>
      <c r="H16" s="69">
        <f t="shared" si="4"/>
        <v>66.32494485662723</v>
      </c>
      <c r="I16" s="69">
        <f t="shared" si="0"/>
        <v>1.0964708729335246</v>
      </c>
    </row>
    <row r="17" spans="1:9" ht="18" customHeight="1">
      <c r="A17" s="68" t="s">
        <v>125</v>
      </c>
      <c r="B17" s="32">
        <v>25751.4</v>
      </c>
      <c r="C17" s="32">
        <f>6164.8-0.1</f>
        <v>6164.7</v>
      </c>
      <c r="D17" s="32">
        <v>5389.1</v>
      </c>
      <c r="E17" s="69">
        <f t="shared" si="1"/>
        <v>20362.300000000003</v>
      </c>
      <c r="F17" s="69">
        <f t="shared" si="2"/>
        <v>775.5999999999995</v>
      </c>
      <c r="G17" s="69">
        <f t="shared" si="3"/>
        <v>20.92740588861188</v>
      </c>
      <c r="H17" s="69">
        <f t="shared" si="4"/>
        <v>87.41869028500983</v>
      </c>
      <c r="I17" s="69">
        <f t="shared" si="0"/>
        <v>2.233094433818094</v>
      </c>
    </row>
    <row r="18" spans="1:9" ht="18" customHeight="1">
      <c r="A18" s="68" t="s">
        <v>128</v>
      </c>
      <c r="B18" s="32">
        <v>23658.4</v>
      </c>
      <c r="C18" s="32">
        <f>5366.4-0.1</f>
        <v>5366.299999999999</v>
      </c>
      <c r="D18" s="32">
        <v>4999.2</v>
      </c>
      <c r="E18" s="69">
        <f t="shared" si="1"/>
        <v>18659.2</v>
      </c>
      <c r="F18" s="69">
        <f t="shared" si="2"/>
        <v>367.09999999999945</v>
      </c>
      <c r="G18" s="69">
        <f t="shared" si="3"/>
        <v>21.130761167280966</v>
      </c>
      <c r="H18" s="69">
        <f t="shared" si="4"/>
        <v>93.15915994260479</v>
      </c>
      <c r="I18" s="69">
        <f t="shared" si="0"/>
        <v>2.071530625437163</v>
      </c>
    </row>
    <row r="19" spans="1:9" ht="18" customHeight="1">
      <c r="A19" s="68" t="s">
        <v>121</v>
      </c>
      <c r="B19" s="32">
        <v>10761.6</v>
      </c>
      <c r="C19" s="32">
        <v>2501.2</v>
      </c>
      <c r="D19" s="32">
        <v>2203.7</v>
      </c>
      <c r="E19" s="69">
        <f t="shared" si="1"/>
        <v>8557.900000000001</v>
      </c>
      <c r="F19" s="69">
        <f t="shared" si="2"/>
        <v>297.5</v>
      </c>
      <c r="G19" s="69">
        <f t="shared" si="3"/>
        <v>20.477438299137674</v>
      </c>
      <c r="H19" s="69">
        <f t="shared" si="4"/>
        <v>88.10570925955541</v>
      </c>
      <c r="I19" s="69">
        <f t="shared" si="0"/>
        <v>0.9131525122571362</v>
      </c>
    </row>
    <row r="20" spans="1:9" ht="18" customHeight="1">
      <c r="A20" s="68" t="s">
        <v>184</v>
      </c>
      <c r="B20" s="32">
        <v>20058.4</v>
      </c>
      <c r="C20" s="32">
        <v>5063.9</v>
      </c>
      <c r="D20" s="32">
        <v>4754.3</v>
      </c>
      <c r="E20" s="69">
        <f t="shared" si="1"/>
        <v>15304.100000000002</v>
      </c>
      <c r="F20" s="69">
        <f t="shared" si="2"/>
        <v>309.59999999999945</v>
      </c>
      <c r="G20" s="69">
        <f t="shared" si="3"/>
        <v>23.702289315199614</v>
      </c>
      <c r="H20" s="69">
        <f t="shared" si="4"/>
        <v>93.88613519224315</v>
      </c>
      <c r="I20" s="69">
        <f t="shared" si="0"/>
        <v>1.9700508186341625</v>
      </c>
    </row>
    <row r="21" spans="1:9" ht="18" customHeight="1">
      <c r="A21" s="68" t="s">
        <v>130</v>
      </c>
      <c r="B21" s="32">
        <v>8485.1</v>
      </c>
      <c r="C21" s="32">
        <v>1844.8</v>
      </c>
      <c r="D21" s="32">
        <v>878.7</v>
      </c>
      <c r="E21" s="69">
        <f t="shared" si="1"/>
        <v>7606.400000000001</v>
      </c>
      <c r="F21" s="69">
        <f t="shared" si="2"/>
        <v>966.0999999999999</v>
      </c>
      <c r="G21" s="69">
        <f t="shared" si="3"/>
        <v>10.355800167352182</v>
      </c>
      <c r="H21" s="69">
        <f t="shared" si="4"/>
        <v>47.63117953165656</v>
      </c>
      <c r="I21" s="69">
        <f t="shared" si="0"/>
        <v>0.364109049562257</v>
      </c>
    </row>
    <row r="22" spans="1:9" ht="18" customHeight="1">
      <c r="A22" s="68" t="s">
        <v>122</v>
      </c>
      <c r="B22" s="32">
        <v>9072</v>
      </c>
      <c r="C22" s="32">
        <v>1951</v>
      </c>
      <c r="D22" s="32">
        <v>1692.6</v>
      </c>
      <c r="E22" s="69">
        <f t="shared" si="1"/>
        <v>7379.4</v>
      </c>
      <c r="F22" s="69">
        <f t="shared" si="2"/>
        <v>258.4000000000001</v>
      </c>
      <c r="G22" s="69">
        <f t="shared" si="3"/>
        <v>18.657407407407405</v>
      </c>
      <c r="H22" s="69">
        <f t="shared" si="4"/>
        <v>86.75550999487442</v>
      </c>
      <c r="I22" s="69">
        <f t="shared" si="0"/>
        <v>0.7013667660055493</v>
      </c>
    </row>
    <row r="23" spans="1:9" ht="18" customHeight="1">
      <c r="A23" s="68" t="s">
        <v>183</v>
      </c>
      <c r="B23" s="32">
        <v>4268.4</v>
      </c>
      <c r="C23" s="32">
        <v>798.5</v>
      </c>
      <c r="D23" s="32">
        <v>699.1</v>
      </c>
      <c r="E23" s="69">
        <f t="shared" si="1"/>
        <v>3569.2999999999997</v>
      </c>
      <c r="F23" s="69">
        <f t="shared" si="2"/>
        <v>99.39999999999998</v>
      </c>
      <c r="G23" s="69">
        <f t="shared" si="3"/>
        <v>16.378502483366134</v>
      </c>
      <c r="H23" s="69">
        <f t="shared" si="4"/>
        <v>87.55165936130244</v>
      </c>
      <c r="I23" s="69">
        <f t="shared" si="0"/>
        <v>0.28968776209055863</v>
      </c>
    </row>
    <row r="24" spans="1:9" ht="18" customHeight="1">
      <c r="A24" s="68" t="s">
        <v>126</v>
      </c>
      <c r="B24" s="32">
        <v>23726.7</v>
      </c>
      <c r="C24" s="32">
        <v>5393</v>
      </c>
      <c r="D24" s="32">
        <v>5106.7</v>
      </c>
      <c r="E24" s="69">
        <f t="shared" si="1"/>
        <v>18620</v>
      </c>
      <c r="F24" s="69">
        <f t="shared" si="2"/>
        <v>286.3000000000002</v>
      </c>
      <c r="G24" s="69">
        <f t="shared" si="3"/>
        <v>21.52300994238558</v>
      </c>
      <c r="H24" s="69">
        <f t="shared" si="4"/>
        <v>94.69126645651771</v>
      </c>
      <c r="I24" s="69">
        <f t="shared" si="0"/>
        <v>2.1160756610897664</v>
      </c>
    </row>
    <row r="25" spans="1:9" ht="18" customHeight="1">
      <c r="A25" s="68" t="s">
        <v>133</v>
      </c>
      <c r="B25" s="32">
        <f>17198.3-0.1</f>
        <v>17198.2</v>
      </c>
      <c r="C25" s="32">
        <v>3346.9</v>
      </c>
      <c r="D25" s="32">
        <v>2951.8</v>
      </c>
      <c r="E25" s="69">
        <f t="shared" si="1"/>
        <v>14246.400000000001</v>
      </c>
      <c r="F25" s="69">
        <f t="shared" si="2"/>
        <v>395.0999999999999</v>
      </c>
      <c r="G25" s="69">
        <f t="shared" si="3"/>
        <v>17.163424079264107</v>
      </c>
      <c r="H25" s="69">
        <f t="shared" si="4"/>
        <v>88.19504616212018</v>
      </c>
      <c r="I25" s="69">
        <f t="shared" si="0"/>
        <v>1.2231445231567888</v>
      </c>
    </row>
    <row r="26" spans="1:9" ht="18" customHeight="1">
      <c r="A26" s="68" t="s">
        <v>170</v>
      </c>
      <c r="B26" s="32">
        <v>17663.6</v>
      </c>
      <c r="C26" s="32">
        <v>2755.3</v>
      </c>
      <c r="D26" s="32">
        <f>2350.6-0.1</f>
        <v>2350.5</v>
      </c>
      <c r="E26" s="69">
        <f t="shared" si="1"/>
        <v>15313.099999999999</v>
      </c>
      <c r="F26" s="69">
        <f t="shared" si="2"/>
        <v>404.8000000000002</v>
      </c>
      <c r="G26" s="69">
        <f t="shared" si="3"/>
        <v>13.307026880137684</v>
      </c>
      <c r="H26" s="69">
        <f t="shared" si="4"/>
        <v>85.30831488404166</v>
      </c>
      <c r="I26" s="69">
        <f t="shared" si="0"/>
        <v>0.9739823841994822</v>
      </c>
    </row>
    <row r="27" spans="1:9" ht="18" customHeight="1">
      <c r="A27" s="68" t="s">
        <v>134</v>
      </c>
      <c r="B27" s="32">
        <v>21669.2</v>
      </c>
      <c r="C27" s="32">
        <v>5663.2</v>
      </c>
      <c r="D27" s="32">
        <v>2903.2</v>
      </c>
      <c r="E27" s="69">
        <f t="shared" si="1"/>
        <v>18766</v>
      </c>
      <c r="F27" s="69">
        <f t="shared" si="2"/>
        <v>2760</v>
      </c>
      <c r="G27" s="69">
        <f t="shared" si="3"/>
        <v>13.397818101268157</v>
      </c>
      <c r="H27" s="69">
        <f t="shared" si="4"/>
        <v>51.264302867636665</v>
      </c>
      <c r="I27" s="69">
        <f t="shared" si="0"/>
        <v>1.203006023317565</v>
      </c>
    </row>
    <row r="28" spans="1:9" ht="23.25" customHeight="1">
      <c r="A28" s="68" t="s">
        <v>171</v>
      </c>
      <c r="B28" s="32">
        <v>6833.6</v>
      </c>
      <c r="C28" s="32">
        <v>1458.8</v>
      </c>
      <c r="D28" s="32">
        <v>1120.8</v>
      </c>
      <c r="E28" s="69">
        <f t="shared" si="1"/>
        <v>5712.8</v>
      </c>
      <c r="F28" s="69">
        <f t="shared" si="2"/>
        <v>338</v>
      </c>
      <c r="G28" s="69">
        <f t="shared" si="3"/>
        <v>16.401311168344648</v>
      </c>
      <c r="H28" s="69">
        <f t="shared" si="4"/>
        <v>76.83027145599122</v>
      </c>
      <c r="I28" s="69">
        <f t="shared" si="0"/>
        <v>0.4644286135761666</v>
      </c>
    </row>
    <row r="29" spans="1:9" ht="18" customHeight="1">
      <c r="A29" s="68" t="s">
        <v>172</v>
      </c>
      <c r="B29" s="32">
        <v>19701.6</v>
      </c>
      <c r="C29" s="32">
        <v>4176.6</v>
      </c>
      <c r="D29" s="32">
        <v>3645.3</v>
      </c>
      <c r="E29" s="69">
        <f t="shared" si="1"/>
        <v>16056.3</v>
      </c>
      <c r="F29" s="69">
        <f t="shared" si="2"/>
        <v>531.3000000000002</v>
      </c>
      <c r="G29" s="69">
        <f t="shared" si="3"/>
        <v>18.502558167864542</v>
      </c>
      <c r="H29" s="69">
        <f t="shared" si="4"/>
        <v>87.27912656227554</v>
      </c>
      <c r="I29" s="69">
        <f t="shared" si="0"/>
        <v>1.5105117996691653</v>
      </c>
    </row>
    <row r="30" spans="1:9" ht="23.25" customHeight="1">
      <c r="A30" s="68" t="s">
        <v>173</v>
      </c>
      <c r="B30" s="32">
        <f>22945.4</f>
        <v>22945.4</v>
      </c>
      <c r="C30" s="32">
        <v>4717.9</v>
      </c>
      <c r="D30" s="32">
        <v>4419.5</v>
      </c>
      <c r="E30" s="69">
        <f t="shared" si="1"/>
        <v>18525.9</v>
      </c>
      <c r="F30" s="69">
        <f t="shared" si="2"/>
        <v>298.39999999999964</v>
      </c>
      <c r="G30" s="69">
        <f t="shared" si="3"/>
        <v>19.26094119082692</v>
      </c>
      <c r="H30" s="69">
        <f t="shared" si="4"/>
        <v>93.67515208037474</v>
      </c>
      <c r="I30" s="69">
        <f t="shared" si="0"/>
        <v>1.831318930852845</v>
      </c>
    </row>
    <row r="31" spans="1:9" ht="18" customHeight="1">
      <c r="A31" s="68" t="s">
        <v>174</v>
      </c>
      <c r="B31" s="32">
        <v>8032.7</v>
      </c>
      <c r="C31" s="32">
        <v>1915.3</v>
      </c>
      <c r="D31" s="32">
        <v>1703.9</v>
      </c>
      <c r="E31" s="69">
        <f t="shared" si="1"/>
        <v>6328.799999999999</v>
      </c>
      <c r="F31" s="69">
        <f t="shared" si="2"/>
        <v>211.39999999999986</v>
      </c>
      <c r="G31" s="69">
        <f t="shared" si="3"/>
        <v>21.21204576294397</v>
      </c>
      <c r="H31" s="69">
        <f t="shared" si="4"/>
        <v>88.96256461128806</v>
      </c>
      <c r="I31" s="69">
        <f t="shared" si="0"/>
        <v>0.7060491744043811</v>
      </c>
    </row>
    <row r="32" spans="1:9" ht="18" customHeight="1">
      <c r="A32" s="68" t="s">
        <v>175</v>
      </c>
      <c r="B32" s="32">
        <v>7759.9</v>
      </c>
      <c r="C32" s="32">
        <v>1616.6</v>
      </c>
      <c r="D32" s="32">
        <v>1491.3</v>
      </c>
      <c r="E32" s="69">
        <f t="shared" si="1"/>
        <v>6268.599999999999</v>
      </c>
      <c r="F32" s="69">
        <f t="shared" si="2"/>
        <v>125.29999999999995</v>
      </c>
      <c r="G32" s="69">
        <f t="shared" si="3"/>
        <v>19.218031160195366</v>
      </c>
      <c r="H32" s="69">
        <f t="shared" si="4"/>
        <v>92.24916491401707</v>
      </c>
      <c r="I32" s="69">
        <f t="shared" si="0"/>
        <v>0.6179535969183951</v>
      </c>
    </row>
    <row r="33" spans="1:9" ht="18" customHeight="1">
      <c r="A33" s="68" t="s">
        <v>176</v>
      </c>
      <c r="B33" s="32">
        <v>6386.4</v>
      </c>
      <c r="C33" s="32">
        <v>1316</v>
      </c>
      <c r="D33" s="32">
        <v>1257.4</v>
      </c>
      <c r="E33" s="69">
        <f t="shared" si="1"/>
        <v>5129</v>
      </c>
      <c r="F33" s="69">
        <f t="shared" si="2"/>
        <v>58.59999999999991</v>
      </c>
      <c r="G33" s="69">
        <f t="shared" si="3"/>
        <v>19.688713516221974</v>
      </c>
      <c r="H33" s="69">
        <f t="shared" si="4"/>
        <v>95.54711246200608</v>
      </c>
      <c r="I33" s="69">
        <f t="shared" si="0"/>
        <v>0.5210318867868237</v>
      </c>
    </row>
    <row r="34" spans="1:9" ht="18" customHeight="1">
      <c r="A34" s="68" t="s">
        <v>152</v>
      </c>
      <c r="B34" s="32">
        <v>20592.8</v>
      </c>
      <c r="C34" s="32">
        <v>4598.7</v>
      </c>
      <c r="D34" s="32">
        <v>3592.8</v>
      </c>
      <c r="E34" s="69">
        <f t="shared" si="1"/>
        <v>17000</v>
      </c>
      <c r="F34" s="69">
        <f t="shared" si="2"/>
        <v>1005.8999999999996</v>
      </c>
      <c r="G34" s="69">
        <f t="shared" si="3"/>
        <v>17.446874635795037</v>
      </c>
      <c r="H34" s="69">
        <f t="shared" si="4"/>
        <v>78.12642703372693</v>
      </c>
      <c r="I34" s="69">
        <f t="shared" si="0"/>
        <v>1.4887572473737076</v>
      </c>
    </row>
    <row r="35" spans="1:9" ht="18" customHeight="1">
      <c r="A35" s="68" t="s">
        <v>118</v>
      </c>
      <c r="B35" s="32">
        <v>324651.3</v>
      </c>
      <c r="C35" s="32">
        <v>68025.3</v>
      </c>
      <c r="D35" s="32">
        <v>66689.2</v>
      </c>
      <c r="E35" s="69">
        <f t="shared" si="1"/>
        <v>257962.09999999998</v>
      </c>
      <c r="F35" s="69">
        <f t="shared" si="2"/>
        <v>1336.1000000000058</v>
      </c>
      <c r="G35" s="69">
        <f t="shared" si="3"/>
        <v>20.541793610560006</v>
      </c>
      <c r="H35" s="69">
        <f t="shared" si="4"/>
        <v>98.03587782780816</v>
      </c>
      <c r="I35" s="69">
        <f t="shared" si="0"/>
        <v>27.634165503661396</v>
      </c>
    </row>
    <row r="36" spans="1:9" ht="18" customHeight="1">
      <c r="A36" s="68" t="s">
        <v>119</v>
      </c>
      <c r="B36" s="32">
        <v>57864.5</v>
      </c>
      <c r="C36" s="32">
        <v>18261.1</v>
      </c>
      <c r="D36" s="32">
        <v>17026.5</v>
      </c>
      <c r="E36" s="69">
        <f t="shared" si="1"/>
        <v>40838</v>
      </c>
      <c r="F36" s="69">
        <f t="shared" si="2"/>
        <v>1234.5999999999985</v>
      </c>
      <c r="G36" s="69">
        <f t="shared" si="3"/>
        <v>29.4247768493636</v>
      </c>
      <c r="H36" s="69">
        <f t="shared" si="4"/>
        <v>93.23918055319778</v>
      </c>
      <c r="I36" s="69">
        <f t="shared" si="0"/>
        <v>7.055312088735369</v>
      </c>
    </row>
    <row r="37" spans="1:9" ht="18" customHeight="1">
      <c r="A37" s="68" t="s">
        <v>182</v>
      </c>
      <c r="B37" s="32">
        <v>4740.7</v>
      </c>
      <c r="C37" s="32">
        <v>1537.2</v>
      </c>
      <c r="D37" s="32">
        <v>504.1</v>
      </c>
      <c r="E37" s="69">
        <f t="shared" si="1"/>
        <v>4236.599999999999</v>
      </c>
      <c r="F37" s="69">
        <f t="shared" si="2"/>
        <v>1033.1</v>
      </c>
      <c r="G37" s="69">
        <f t="shared" si="3"/>
        <v>10.633450756217437</v>
      </c>
      <c r="H37" s="69">
        <f t="shared" si="4"/>
        <v>32.793390580275826</v>
      </c>
      <c r="I37" s="69">
        <f t="shared" si="0"/>
        <v>0.20888513927885938</v>
      </c>
    </row>
    <row r="38" spans="1:9" ht="18" customHeight="1">
      <c r="A38" s="68" t="s">
        <v>181</v>
      </c>
      <c r="B38" s="32">
        <v>12762</v>
      </c>
      <c r="C38" s="32">
        <v>3076.5</v>
      </c>
      <c r="D38" s="32">
        <v>2834.3</v>
      </c>
      <c r="E38" s="69">
        <f t="shared" si="1"/>
        <v>9927.7</v>
      </c>
      <c r="F38" s="69">
        <f t="shared" si="2"/>
        <v>242.19999999999982</v>
      </c>
      <c r="G38" s="69">
        <f t="shared" si="3"/>
        <v>22.208901426108763</v>
      </c>
      <c r="H38" s="69">
        <f t="shared" si="4"/>
        <v>92.12741751990899</v>
      </c>
      <c r="I38" s="69">
        <f t="shared" si="0"/>
        <v>1.1744557632574315</v>
      </c>
    </row>
    <row r="39" spans="1:9" ht="18" customHeight="1">
      <c r="A39" s="68" t="s">
        <v>180</v>
      </c>
      <c r="B39" s="32">
        <v>18059.1</v>
      </c>
      <c r="C39" s="32">
        <v>4530.3</v>
      </c>
      <c r="D39" s="32">
        <v>3122.5</v>
      </c>
      <c r="E39" s="69">
        <f t="shared" si="1"/>
        <v>14936.599999999999</v>
      </c>
      <c r="F39" s="69">
        <f t="shared" si="2"/>
        <v>1407.8000000000002</v>
      </c>
      <c r="G39" s="69">
        <f t="shared" si="3"/>
        <v>17.290451905133704</v>
      </c>
      <c r="H39" s="69">
        <f t="shared" si="4"/>
        <v>68.92479526742157</v>
      </c>
      <c r="I39" s="69">
        <f t="shared" si="0"/>
        <v>1.2938778960488762</v>
      </c>
    </row>
    <row r="40" spans="1:9" ht="18" customHeight="1">
      <c r="A40" s="68" t="s">
        <v>179</v>
      </c>
      <c r="B40" s="32">
        <v>2257.1</v>
      </c>
      <c r="C40" s="32">
        <v>494.8</v>
      </c>
      <c r="D40" s="32">
        <v>364.4</v>
      </c>
      <c r="E40" s="69">
        <f t="shared" si="1"/>
        <v>1892.6999999999998</v>
      </c>
      <c r="F40" s="69">
        <f t="shared" si="2"/>
        <v>130.40000000000003</v>
      </c>
      <c r="G40" s="69">
        <f t="shared" si="3"/>
        <v>16.144610340702673</v>
      </c>
      <c r="H40" s="69">
        <f t="shared" si="4"/>
        <v>73.64591754244138</v>
      </c>
      <c r="I40" s="69">
        <f t="shared" si="0"/>
        <v>0.1509973115517087</v>
      </c>
    </row>
    <row r="41" spans="1:9" ht="18" customHeight="1">
      <c r="A41" s="68" t="s">
        <v>177</v>
      </c>
      <c r="B41" s="32">
        <f>19756.4-0.1</f>
        <v>19756.300000000003</v>
      </c>
      <c r="C41" s="32">
        <v>4917.2</v>
      </c>
      <c r="D41" s="32">
        <v>3563.8</v>
      </c>
      <c r="E41" s="69">
        <f t="shared" si="1"/>
        <v>16192.500000000004</v>
      </c>
      <c r="F41" s="69">
        <f t="shared" si="2"/>
        <v>1353.3999999999996</v>
      </c>
      <c r="G41" s="69">
        <f t="shared" si="3"/>
        <v>18.038802812267477</v>
      </c>
      <c r="H41" s="69">
        <f t="shared" si="4"/>
        <v>72.47620597087774</v>
      </c>
      <c r="I41" s="69">
        <f t="shared" si="0"/>
        <v>1.4767404470581216</v>
      </c>
    </row>
    <row r="42" spans="1:9" ht="18" customHeight="1">
      <c r="A42" s="71"/>
      <c r="B42" s="33">
        <v>1317846</v>
      </c>
      <c r="C42" s="33">
        <v>279833.4</v>
      </c>
      <c r="D42" s="33">
        <v>241328.8</v>
      </c>
      <c r="E42" s="72">
        <f t="shared" si="1"/>
        <v>1076517.2</v>
      </c>
      <c r="F42" s="72">
        <f t="shared" si="2"/>
        <v>38504.600000000035</v>
      </c>
      <c r="G42" s="72">
        <f t="shared" si="3"/>
        <v>18.31236730240104</v>
      </c>
      <c r="H42" s="72">
        <f t="shared" si="4"/>
        <v>86.24017004403332</v>
      </c>
      <c r="I42" s="72">
        <f t="shared" si="0"/>
        <v>100</v>
      </c>
    </row>
    <row r="43" ht="18" customHeight="1"/>
    <row r="44" ht="18" customHeight="1"/>
  </sheetData>
  <sheetProtection/>
  <mergeCells count="8">
    <mergeCell ref="I4:I5"/>
    <mergeCell ref="A4:A5"/>
    <mergeCell ref="A2:I2"/>
    <mergeCell ref="E4:F4"/>
    <mergeCell ref="G4:H4"/>
    <mergeCell ref="B4:B5"/>
    <mergeCell ref="C4:C5"/>
    <mergeCell ref="D4:D5"/>
  </mergeCells>
  <printOptions/>
  <pageMargins left="0.5118110236220472" right="0" top="0.5905511811023623" bottom="0" header="0" footer="0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0">
      <selection activeCell="G13" sqref="G13"/>
    </sheetView>
  </sheetViews>
  <sheetFormatPr defaultColWidth="9.140625" defaultRowHeight="12.75"/>
  <cols>
    <col min="1" max="1" width="26.421875" style="25" customWidth="1"/>
    <col min="2" max="2" width="10.00390625" style="25" customWidth="1"/>
    <col min="3" max="3" width="8.8515625" style="25" customWidth="1"/>
    <col min="4" max="4" width="8.8515625" style="31" customWidth="1"/>
    <col min="5" max="5" width="10.8515625" style="25" customWidth="1"/>
    <col min="6" max="6" width="8.7109375" style="25" customWidth="1"/>
    <col min="7" max="7" width="11.421875" style="25" customWidth="1"/>
    <col min="8" max="9" width="8.7109375" style="25" customWidth="1"/>
    <col min="10" max="16384" width="8.8515625" style="25" customWidth="1"/>
  </cols>
  <sheetData>
    <row r="1" spans="4:9" s="11" customFormat="1" ht="12.75">
      <c r="D1" s="12"/>
      <c r="I1" s="13" t="s">
        <v>135</v>
      </c>
    </row>
    <row r="2" spans="1:7" s="11" customFormat="1" ht="12.75">
      <c r="A2" s="14"/>
      <c r="B2" s="14"/>
      <c r="C2" s="14"/>
      <c r="D2" s="15"/>
      <c r="E2" s="14"/>
      <c r="F2" s="14"/>
      <c r="G2" s="14"/>
    </row>
    <row r="3" spans="1:9" s="11" customFormat="1" ht="22.5" customHeight="1">
      <c r="A3" s="14"/>
      <c r="B3" s="14"/>
      <c r="C3" s="14"/>
      <c r="D3" s="15"/>
      <c r="E3" s="14"/>
      <c r="F3" s="14"/>
      <c r="G3" s="14"/>
      <c r="I3" s="13"/>
    </row>
    <row r="4" spans="1:9" s="11" customFormat="1" ht="48" customHeight="1">
      <c r="A4" s="16" t="s">
        <v>192</v>
      </c>
      <c r="B4" s="16"/>
      <c r="C4" s="16"/>
      <c r="D4" s="16"/>
      <c r="E4" s="16"/>
      <c r="F4" s="16"/>
      <c r="G4" s="16"/>
      <c r="H4" s="16"/>
      <c r="I4" s="16"/>
    </row>
    <row r="5" spans="4:9" s="11" customFormat="1" ht="21" customHeight="1">
      <c r="D5" s="12"/>
      <c r="I5" s="17"/>
    </row>
    <row r="6" spans="1:9" ht="21" customHeight="1">
      <c r="A6" s="18" t="s">
        <v>136</v>
      </c>
      <c r="B6" s="19" t="s">
        <v>189</v>
      </c>
      <c r="C6" s="20" t="s">
        <v>80</v>
      </c>
      <c r="D6" s="21" t="s">
        <v>81</v>
      </c>
      <c r="E6" s="22" t="s">
        <v>74</v>
      </c>
      <c r="F6" s="23"/>
      <c r="G6" s="23" t="s">
        <v>75</v>
      </c>
      <c r="H6" s="23"/>
      <c r="I6" s="24" t="s">
        <v>73</v>
      </c>
    </row>
    <row r="7" spans="1:9" ht="39.75" customHeight="1">
      <c r="A7" s="26"/>
      <c r="B7" s="19"/>
      <c r="C7" s="20"/>
      <c r="D7" s="21"/>
      <c r="E7" s="27" t="s">
        <v>69</v>
      </c>
      <c r="F7" s="27" t="s">
        <v>70</v>
      </c>
      <c r="G7" s="27" t="s">
        <v>71</v>
      </c>
      <c r="H7" s="27" t="s">
        <v>72</v>
      </c>
      <c r="I7" s="28"/>
    </row>
    <row r="8" spans="1:9" ht="73.5" customHeight="1">
      <c r="A8" s="29" t="s">
        <v>197</v>
      </c>
      <c r="B8" s="9">
        <v>93128.7</v>
      </c>
      <c r="C8" s="9">
        <v>27225.2</v>
      </c>
      <c r="D8" s="9">
        <v>25964.2</v>
      </c>
      <c r="E8" s="9">
        <f>B8-D8</f>
        <v>67164.5</v>
      </c>
      <c r="F8" s="9">
        <f>C8-D8</f>
        <v>1261</v>
      </c>
      <c r="G8" s="9">
        <f>D8/B8*100</f>
        <v>27.879912422271545</v>
      </c>
      <c r="H8" s="9">
        <f>D8/C8*100</f>
        <v>95.36826175748938</v>
      </c>
      <c r="I8" s="9">
        <f>D8/$D$15*100</f>
        <v>12.83445245891267</v>
      </c>
    </row>
    <row r="9" spans="1:9" ht="75" customHeight="1">
      <c r="A9" s="29" t="s">
        <v>198</v>
      </c>
      <c r="B9" s="9">
        <v>22410</v>
      </c>
      <c r="C9" s="9">
        <v>5434.8</v>
      </c>
      <c r="D9" s="9">
        <v>3924.5</v>
      </c>
      <c r="E9" s="9">
        <f aca="true" t="shared" si="0" ref="E9:E15">B9-D9</f>
        <v>18485.5</v>
      </c>
      <c r="F9" s="9">
        <f aca="true" t="shared" si="1" ref="F9:F15">C9-D9</f>
        <v>1510.3000000000002</v>
      </c>
      <c r="G9" s="9">
        <f aca="true" t="shared" si="2" ref="G9:G15">D9/B9*100</f>
        <v>17.51227130745203</v>
      </c>
      <c r="H9" s="9">
        <f aca="true" t="shared" si="3" ref="H9:H15">D9/C9*100</f>
        <v>72.21056892617943</v>
      </c>
      <c r="I9" s="9">
        <f aca="true" t="shared" si="4" ref="I8:I15">D9/$D$15*100</f>
        <v>1.9399330106455341</v>
      </c>
    </row>
    <row r="10" spans="1:9" ht="75" customHeight="1">
      <c r="A10" s="29" t="s">
        <v>199</v>
      </c>
      <c r="B10" s="9">
        <v>7126.1</v>
      </c>
      <c r="C10" s="9">
        <v>354.6</v>
      </c>
      <c r="D10" s="9">
        <v>147.9</v>
      </c>
      <c r="E10" s="9">
        <f t="shared" si="0"/>
        <v>6978.200000000001</v>
      </c>
      <c r="F10" s="9">
        <f t="shared" si="1"/>
        <v>206.70000000000002</v>
      </c>
      <c r="G10" s="9">
        <f t="shared" si="2"/>
        <v>2.07546905039222</v>
      </c>
      <c r="H10" s="9">
        <f t="shared" si="3"/>
        <v>41.70896785109983</v>
      </c>
      <c r="I10" s="9">
        <f t="shared" si="4"/>
        <v>0.07310895458643762</v>
      </c>
    </row>
    <row r="11" spans="1:9" ht="80.25" customHeight="1">
      <c r="A11" s="29" t="s">
        <v>200</v>
      </c>
      <c r="B11" s="9">
        <f>726937.8-0.1</f>
        <v>726937.7000000001</v>
      </c>
      <c r="C11" s="9">
        <v>153516.1</v>
      </c>
      <c r="D11" s="9">
        <v>137801</v>
      </c>
      <c r="E11" s="9">
        <f t="shared" si="0"/>
        <v>589136.7000000001</v>
      </c>
      <c r="F11" s="9">
        <f t="shared" si="1"/>
        <v>15715.100000000006</v>
      </c>
      <c r="G11" s="9">
        <f t="shared" si="2"/>
        <v>18.95636998878996</v>
      </c>
      <c r="H11" s="9">
        <f t="shared" si="3"/>
        <v>89.76322353160351</v>
      </c>
      <c r="I11" s="9">
        <f t="shared" si="4"/>
        <v>68.11688337366931</v>
      </c>
    </row>
    <row r="12" spans="1:9" ht="71.25" customHeight="1">
      <c r="A12" s="29" t="s">
        <v>201</v>
      </c>
      <c r="B12" s="9">
        <v>58.9</v>
      </c>
      <c r="C12" s="9">
        <v>14.7</v>
      </c>
      <c r="D12" s="9">
        <v>0</v>
      </c>
      <c r="E12" s="9">
        <f t="shared" si="0"/>
        <v>58.9</v>
      </c>
      <c r="F12" s="9">
        <f t="shared" si="1"/>
        <v>14.7</v>
      </c>
      <c r="G12" s="9">
        <f t="shared" si="2"/>
        <v>0</v>
      </c>
      <c r="H12" s="9">
        <f t="shared" si="3"/>
        <v>0</v>
      </c>
      <c r="I12" s="9">
        <f t="shared" si="4"/>
        <v>0</v>
      </c>
    </row>
    <row r="13" spans="1:9" ht="72" customHeight="1">
      <c r="A13" s="29" t="s">
        <v>202</v>
      </c>
      <c r="B13" s="9">
        <v>147618.6</v>
      </c>
      <c r="C13" s="9">
        <v>35532.8</v>
      </c>
      <c r="D13" s="9">
        <v>31213.1</v>
      </c>
      <c r="E13" s="9">
        <f t="shared" si="0"/>
        <v>116405.5</v>
      </c>
      <c r="F13" s="9">
        <f t="shared" si="1"/>
        <v>4319.700000000004</v>
      </c>
      <c r="G13" s="9">
        <f t="shared" si="2"/>
        <v>21.144422179860804</v>
      </c>
      <c r="H13" s="9">
        <f t="shared" si="3"/>
        <v>87.84306331051872</v>
      </c>
      <c r="I13" s="9">
        <f t="shared" si="4"/>
        <v>15.429054160932631</v>
      </c>
    </row>
    <row r="14" spans="1:9" ht="80.25" customHeight="1">
      <c r="A14" s="29" t="s">
        <v>203</v>
      </c>
      <c r="B14" s="9">
        <v>127377.2</v>
      </c>
      <c r="C14" s="9">
        <v>4005</v>
      </c>
      <c r="D14" s="9">
        <v>3250</v>
      </c>
      <c r="E14" s="9">
        <f t="shared" si="0"/>
        <v>124127.2</v>
      </c>
      <c r="F14" s="9">
        <f t="shared" si="1"/>
        <v>755</v>
      </c>
      <c r="G14" s="9">
        <f t="shared" si="2"/>
        <v>2.5514770304261676</v>
      </c>
      <c r="H14" s="9">
        <f t="shared" si="3"/>
        <v>81.14856429463171</v>
      </c>
      <c r="I14" s="9">
        <f t="shared" si="4"/>
        <v>1.6065186099115774</v>
      </c>
    </row>
    <row r="15" spans="1:9" ht="33" customHeight="1">
      <c r="A15" s="30" t="s">
        <v>147</v>
      </c>
      <c r="B15" s="10">
        <v>1124657.2</v>
      </c>
      <c r="C15" s="10">
        <v>226083.2</v>
      </c>
      <c r="D15" s="10">
        <v>202300.8</v>
      </c>
      <c r="E15" s="10">
        <f t="shared" si="0"/>
        <v>922356.3999999999</v>
      </c>
      <c r="F15" s="10">
        <f t="shared" si="1"/>
        <v>23782.400000000023</v>
      </c>
      <c r="G15" s="10">
        <f t="shared" si="2"/>
        <v>17.98777440805963</v>
      </c>
      <c r="H15" s="10">
        <f t="shared" si="3"/>
        <v>89.4806867560261</v>
      </c>
      <c r="I15" s="10">
        <f t="shared" si="4"/>
        <v>100</v>
      </c>
    </row>
    <row r="16" ht="17.25" customHeight="1"/>
  </sheetData>
  <sheetProtection/>
  <mergeCells count="8">
    <mergeCell ref="A4:I4"/>
    <mergeCell ref="E6:F6"/>
    <mergeCell ref="G6:H6"/>
    <mergeCell ref="B6:B7"/>
    <mergeCell ref="C6:C7"/>
    <mergeCell ref="D6:D7"/>
    <mergeCell ref="I6:I7"/>
    <mergeCell ref="A6:A7"/>
  </mergeCells>
  <printOptions/>
  <pageMargins left="0.3937007874015748" right="0" top="0.5905511811023623" bottom="0.1968503937007874" header="0" footer="0"/>
  <pageSetup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7">
      <selection activeCell="A1" sqref="A1:G37"/>
    </sheetView>
  </sheetViews>
  <sheetFormatPr defaultColWidth="9.140625" defaultRowHeight="12.75"/>
  <cols>
    <col min="1" max="1" width="30.7109375" style="3" customWidth="1"/>
    <col min="2" max="2" width="10.00390625" style="4" customWidth="1"/>
    <col min="3" max="3" width="8.00390625" style="4" customWidth="1"/>
    <col min="4" max="4" width="10.00390625" style="4" customWidth="1"/>
    <col min="5" max="5" width="8.00390625" style="4" customWidth="1"/>
    <col min="6" max="6" width="9.8515625" style="4" customWidth="1"/>
    <col min="7" max="7" width="8.8515625" style="4" customWidth="1"/>
    <col min="8" max="8" width="11.28125" style="3" customWidth="1"/>
    <col min="9" max="16384" width="8.8515625" style="3" customWidth="1"/>
  </cols>
  <sheetData>
    <row r="1" spans="1:7" ht="13.5">
      <c r="A1" s="95"/>
      <c r="B1" s="101"/>
      <c r="C1" s="101"/>
      <c r="D1" s="101"/>
      <c r="E1" s="101"/>
      <c r="F1" s="101"/>
      <c r="G1" s="102" t="s">
        <v>139</v>
      </c>
    </row>
    <row r="2" spans="1:7" ht="26.25" customHeight="1">
      <c r="A2" s="95"/>
      <c r="B2" s="101"/>
      <c r="C2" s="101"/>
      <c r="D2" s="101"/>
      <c r="E2" s="101"/>
      <c r="F2" s="101"/>
      <c r="G2" s="101"/>
    </row>
    <row r="3" spans="1:7" ht="13.5">
      <c r="A3" s="95"/>
      <c r="B3" s="101"/>
      <c r="C3" s="101"/>
      <c r="D3" s="101"/>
      <c r="E3" s="101"/>
      <c r="F3" s="101"/>
      <c r="G3" s="101"/>
    </row>
    <row r="4" spans="1:7" s="5" customFormat="1" ht="18" customHeight="1">
      <c r="A4" s="94" t="s">
        <v>140</v>
      </c>
      <c r="B4" s="94"/>
      <c r="C4" s="94"/>
      <c r="D4" s="94"/>
      <c r="E4" s="94"/>
      <c r="F4" s="94"/>
      <c r="G4" s="94"/>
    </row>
    <row r="5" spans="1:7" ht="30" customHeight="1">
      <c r="A5" s="94" t="s">
        <v>193</v>
      </c>
      <c r="B5" s="94"/>
      <c r="C5" s="94"/>
      <c r="D5" s="94"/>
      <c r="E5" s="94"/>
      <c r="F5" s="94"/>
      <c r="G5" s="94"/>
    </row>
    <row r="6" spans="1:7" ht="9.75" customHeight="1">
      <c r="A6" s="95"/>
      <c r="B6" s="95"/>
      <c r="C6" s="95"/>
      <c r="D6" s="95"/>
      <c r="E6" s="95"/>
      <c r="F6" s="95"/>
      <c r="G6" s="95"/>
    </row>
    <row r="7" spans="1:7" ht="33" customHeight="1">
      <c r="A7" s="96" t="s">
        <v>141</v>
      </c>
      <c r="B7" s="97" t="s">
        <v>194</v>
      </c>
      <c r="C7" s="98"/>
      <c r="D7" s="97" t="s">
        <v>195</v>
      </c>
      <c r="E7" s="98"/>
      <c r="F7" s="103" t="s">
        <v>150</v>
      </c>
      <c r="G7" s="103"/>
    </row>
    <row r="8" spans="1:7" ht="42" customHeight="1">
      <c r="A8" s="96"/>
      <c r="B8" s="86" t="s">
        <v>142</v>
      </c>
      <c r="C8" s="86" t="s">
        <v>143</v>
      </c>
      <c r="D8" s="104" t="s">
        <v>142</v>
      </c>
      <c r="E8" s="104" t="s">
        <v>143</v>
      </c>
      <c r="F8" s="105" t="s">
        <v>154</v>
      </c>
      <c r="G8" s="105" t="s">
        <v>155</v>
      </c>
    </row>
    <row r="9" spans="1:7" s="6" customFormat="1" ht="9.75">
      <c r="A9" s="87">
        <v>1</v>
      </c>
      <c r="B9" s="87">
        <v>4</v>
      </c>
      <c r="C9" s="87">
        <v>5</v>
      </c>
      <c r="D9" s="106">
        <v>4</v>
      </c>
      <c r="E9" s="106">
        <v>5</v>
      </c>
      <c r="F9" s="106" t="s">
        <v>151</v>
      </c>
      <c r="G9" s="106">
        <v>7</v>
      </c>
    </row>
    <row r="10" spans="1:7" ht="12.75" customHeight="1">
      <c r="A10" s="100" t="s">
        <v>144</v>
      </c>
      <c r="B10" s="88">
        <v>34</v>
      </c>
      <c r="C10" s="88">
        <f>B10/$B$13*100</f>
        <v>1.666911800755013</v>
      </c>
      <c r="D10" s="107">
        <v>2536.4</v>
      </c>
      <c r="E10" s="107">
        <f>D10/$D$13*100</f>
        <v>46.95384957144709</v>
      </c>
      <c r="F10" s="107">
        <f>D10-B10</f>
        <v>2502.4</v>
      </c>
      <c r="G10" s="108">
        <f>F10/B10*100</f>
        <v>7360.000000000001</v>
      </c>
    </row>
    <row r="11" spans="1:7" ht="14.25">
      <c r="A11" s="100" t="s">
        <v>145</v>
      </c>
      <c r="B11" s="88">
        <v>194.6</v>
      </c>
      <c r="C11" s="88">
        <f>B11/$B$13*100</f>
        <v>9.540618718438987</v>
      </c>
      <c r="D11" s="107">
        <v>2034</v>
      </c>
      <c r="E11" s="107">
        <f>D11/$D$13*100</f>
        <v>37.65341824172977</v>
      </c>
      <c r="F11" s="107">
        <f>D11-B11</f>
        <v>1839.4</v>
      </c>
      <c r="G11" s="108">
        <f>F11/B11*100</f>
        <v>945.2209660842755</v>
      </c>
    </row>
    <row r="12" spans="1:7" ht="14.25">
      <c r="A12" s="100" t="s">
        <v>146</v>
      </c>
      <c r="B12" s="88">
        <v>1811.1</v>
      </c>
      <c r="C12" s="88">
        <f>B12/$B$13*100</f>
        <v>88.792469480806</v>
      </c>
      <c r="D12" s="107">
        <v>831.5</v>
      </c>
      <c r="E12" s="107">
        <f>D12/$D$13*100</f>
        <v>15.392732186823155</v>
      </c>
      <c r="F12" s="107">
        <f>D12-B12</f>
        <v>-979.5999999999999</v>
      </c>
      <c r="G12" s="108">
        <f>F12/B12*100</f>
        <v>-54.08867539064657</v>
      </c>
    </row>
    <row r="13" spans="1:7" ht="14.25">
      <c r="A13" s="109" t="s">
        <v>147</v>
      </c>
      <c r="B13" s="89">
        <f>B10+B11+B12</f>
        <v>2039.6999999999998</v>
      </c>
      <c r="C13" s="90">
        <f>SUM(C10:C12)</f>
        <v>100</v>
      </c>
      <c r="D13" s="89">
        <f>D10+D11+D12</f>
        <v>5401.9</v>
      </c>
      <c r="E13" s="90">
        <f>SUM(E10:E12)</f>
        <v>100.00000000000001</v>
      </c>
      <c r="F13" s="89">
        <f>D13-B13</f>
        <v>3362.2</v>
      </c>
      <c r="G13" s="90">
        <f>F13/B13*100</f>
        <v>164.8379663676031</v>
      </c>
    </row>
    <row r="14" spans="1:7" ht="13.5">
      <c r="A14" s="101"/>
      <c r="B14" s="110"/>
      <c r="C14" s="110"/>
      <c r="D14" s="101"/>
      <c r="E14" s="101"/>
      <c r="F14" s="111"/>
      <c r="G14" s="101"/>
    </row>
    <row r="15" ht="27" customHeight="1"/>
    <row r="16" spans="1:7" ht="29.25" customHeight="1">
      <c r="A16" s="94" t="s">
        <v>140</v>
      </c>
      <c r="B16" s="94"/>
      <c r="C16" s="94"/>
      <c r="D16" s="94"/>
      <c r="E16" s="94"/>
      <c r="F16" s="94"/>
      <c r="G16" s="94"/>
    </row>
    <row r="17" spans="1:7" ht="33.75" customHeight="1">
      <c r="A17" s="94" t="s">
        <v>196</v>
      </c>
      <c r="B17" s="94"/>
      <c r="C17" s="94"/>
      <c r="D17" s="94"/>
      <c r="E17" s="94"/>
      <c r="F17" s="94"/>
      <c r="G17" s="94"/>
    </row>
    <row r="18" spans="1:7" ht="11.25" customHeight="1">
      <c r="A18" s="95"/>
      <c r="B18" s="95"/>
      <c r="C18" s="95"/>
      <c r="D18" s="95"/>
      <c r="E18" s="95"/>
      <c r="F18" s="95"/>
      <c r="G18" s="95"/>
    </row>
    <row r="19" spans="1:7" s="1" customFormat="1" ht="28.5" customHeight="1">
      <c r="A19" s="96" t="s">
        <v>185</v>
      </c>
      <c r="B19" s="97" t="s">
        <v>194</v>
      </c>
      <c r="C19" s="98"/>
      <c r="D19" s="97" t="s">
        <v>195</v>
      </c>
      <c r="E19" s="98"/>
      <c r="F19" s="97" t="s">
        <v>150</v>
      </c>
      <c r="G19" s="98"/>
    </row>
    <row r="20" spans="1:7" s="1" customFormat="1" ht="34.5" customHeight="1">
      <c r="A20" s="96"/>
      <c r="B20" s="86" t="s">
        <v>142</v>
      </c>
      <c r="C20" s="86" t="s">
        <v>143</v>
      </c>
      <c r="D20" s="86" t="s">
        <v>142</v>
      </c>
      <c r="E20" s="86" t="s">
        <v>143</v>
      </c>
      <c r="F20" s="86" t="s">
        <v>154</v>
      </c>
      <c r="G20" s="86" t="s">
        <v>155</v>
      </c>
    </row>
    <row r="21" spans="1:7" s="2" customFormat="1" ht="9.75">
      <c r="A21" s="87">
        <v>1</v>
      </c>
      <c r="B21" s="87">
        <v>4</v>
      </c>
      <c r="C21" s="87">
        <v>5</v>
      </c>
      <c r="D21" s="87">
        <v>4</v>
      </c>
      <c r="E21" s="87">
        <v>5</v>
      </c>
      <c r="F21" s="87" t="s">
        <v>151</v>
      </c>
      <c r="G21" s="87">
        <v>7</v>
      </c>
    </row>
    <row r="22" spans="1:7" s="1" customFormat="1" ht="18" customHeight="1">
      <c r="A22" s="99" t="s">
        <v>144</v>
      </c>
      <c r="B22" s="91">
        <f>SUM(B23:B25)</f>
        <v>34</v>
      </c>
      <c r="C22" s="91">
        <f aca="true" t="shared" si="0" ref="C22:C34">B22/$B$34*100</f>
        <v>1.666911800755013</v>
      </c>
      <c r="D22" s="91">
        <f>SUM(D23:D25)</f>
        <v>2536.4</v>
      </c>
      <c r="E22" s="91">
        <f aca="true" t="shared" si="1" ref="E22:E34">D22/$D$34*100</f>
        <v>46.95384957144709</v>
      </c>
      <c r="F22" s="91">
        <f>D22-B22</f>
        <v>2502.4</v>
      </c>
      <c r="G22" s="91">
        <f>F22/B22*100</f>
        <v>7360.000000000001</v>
      </c>
    </row>
    <row r="23" spans="1:7" s="1" customFormat="1" ht="18" customHeight="1">
      <c r="A23" s="100" t="s">
        <v>148</v>
      </c>
      <c r="B23" s="92">
        <v>0</v>
      </c>
      <c r="C23" s="93">
        <f t="shared" si="0"/>
        <v>0</v>
      </c>
      <c r="D23" s="92">
        <v>0</v>
      </c>
      <c r="E23" s="93">
        <f t="shared" si="1"/>
        <v>0</v>
      </c>
      <c r="F23" s="93">
        <f aca="true" t="shared" si="2" ref="F23:F37">D23-B23</f>
        <v>0</v>
      </c>
      <c r="G23" s="93" t="e">
        <f aca="true" t="shared" si="3" ref="G23:G35">F23/B23*100</f>
        <v>#DIV/0!</v>
      </c>
    </row>
    <row r="24" spans="1:7" s="1" customFormat="1" ht="18" customHeight="1">
      <c r="A24" s="100" t="s">
        <v>149</v>
      </c>
      <c r="B24" s="92">
        <v>16.7</v>
      </c>
      <c r="C24" s="93">
        <f t="shared" si="0"/>
        <v>0.818747855076727</v>
      </c>
      <c r="D24" s="92">
        <v>2536.4</v>
      </c>
      <c r="E24" s="93">
        <f t="shared" si="1"/>
        <v>46.95384957144709</v>
      </c>
      <c r="F24" s="93">
        <f t="shared" si="2"/>
        <v>2519.7000000000003</v>
      </c>
      <c r="G24" s="93">
        <f t="shared" si="3"/>
        <v>15088.02395209581</v>
      </c>
    </row>
    <row r="25" spans="1:7" s="1" customFormat="1" ht="18" customHeight="1">
      <c r="A25" s="100" t="s">
        <v>186</v>
      </c>
      <c r="B25" s="92">
        <v>17.3</v>
      </c>
      <c r="C25" s="93">
        <f t="shared" si="0"/>
        <v>0.8481639456782861</v>
      </c>
      <c r="D25" s="92">
        <v>0</v>
      </c>
      <c r="E25" s="93">
        <f t="shared" si="1"/>
        <v>0</v>
      </c>
      <c r="F25" s="93">
        <f t="shared" si="2"/>
        <v>-17.3</v>
      </c>
      <c r="G25" s="93">
        <f t="shared" si="3"/>
        <v>-100</v>
      </c>
    </row>
    <row r="26" spans="1:7" s="1" customFormat="1" ht="18" customHeight="1">
      <c r="A26" s="99" t="s">
        <v>145</v>
      </c>
      <c r="B26" s="91">
        <f>SUM(B27:B29)</f>
        <v>194.6</v>
      </c>
      <c r="C26" s="91">
        <f t="shared" si="0"/>
        <v>9.540618718438987</v>
      </c>
      <c r="D26" s="91">
        <f>SUM(D27:D29)</f>
        <v>2034</v>
      </c>
      <c r="E26" s="91">
        <f t="shared" si="1"/>
        <v>37.65341824172977</v>
      </c>
      <c r="F26" s="91">
        <f t="shared" si="2"/>
        <v>1839.4</v>
      </c>
      <c r="G26" s="91">
        <f t="shared" si="3"/>
        <v>945.2209660842755</v>
      </c>
    </row>
    <row r="27" spans="1:7" s="1" customFormat="1" ht="18" customHeight="1">
      <c r="A27" s="100" t="s">
        <v>148</v>
      </c>
      <c r="B27" s="92">
        <v>0</v>
      </c>
      <c r="C27" s="93">
        <f t="shared" si="0"/>
        <v>0</v>
      </c>
      <c r="D27" s="92">
        <v>0</v>
      </c>
      <c r="E27" s="93">
        <f t="shared" si="1"/>
        <v>0</v>
      </c>
      <c r="F27" s="93">
        <f t="shared" si="2"/>
        <v>0</v>
      </c>
      <c r="G27" s="93" t="e">
        <f t="shared" si="3"/>
        <v>#DIV/0!</v>
      </c>
    </row>
    <row r="28" spans="1:7" s="1" customFormat="1" ht="18" customHeight="1">
      <c r="A28" s="100" t="s">
        <v>149</v>
      </c>
      <c r="B28" s="92">
        <v>194.6</v>
      </c>
      <c r="C28" s="93">
        <f t="shared" si="0"/>
        <v>9.540618718438987</v>
      </c>
      <c r="D28" s="92">
        <v>2034</v>
      </c>
      <c r="E28" s="93">
        <f t="shared" si="1"/>
        <v>37.65341824172977</v>
      </c>
      <c r="F28" s="93">
        <f t="shared" si="2"/>
        <v>1839.4</v>
      </c>
      <c r="G28" s="93">
        <f t="shared" si="3"/>
        <v>945.2209660842755</v>
      </c>
    </row>
    <row r="29" spans="1:7" s="1" customFormat="1" ht="18" customHeight="1">
      <c r="A29" s="100" t="s">
        <v>186</v>
      </c>
      <c r="B29" s="92">
        <v>0</v>
      </c>
      <c r="C29" s="93">
        <f t="shared" si="0"/>
        <v>0</v>
      </c>
      <c r="D29" s="92">
        <v>0</v>
      </c>
      <c r="E29" s="93">
        <f t="shared" si="1"/>
        <v>0</v>
      </c>
      <c r="F29" s="93">
        <f t="shared" si="2"/>
        <v>0</v>
      </c>
      <c r="G29" s="93" t="e">
        <f t="shared" si="3"/>
        <v>#DIV/0!</v>
      </c>
    </row>
    <row r="30" spans="1:7" s="1" customFormat="1" ht="18" customHeight="1">
      <c r="A30" s="99" t="s">
        <v>146</v>
      </c>
      <c r="B30" s="91">
        <f>SUM(B31:B33)</f>
        <v>1811.1</v>
      </c>
      <c r="C30" s="91">
        <f t="shared" si="0"/>
        <v>88.792469480806</v>
      </c>
      <c r="D30" s="91">
        <f>SUM(D31:D33)</f>
        <v>831.5</v>
      </c>
      <c r="E30" s="91">
        <f t="shared" si="1"/>
        <v>15.392732186823155</v>
      </c>
      <c r="F30" s="91">
        <f t="shared" si="2"/>
        <v>-979.5999999999999</v>
      </c>
      <c r="G30" s="91">
        <f t="shared" si="3"/>
        <v>-54.08867539064657</v>
      </c>
    </row>
    <row r="31" spans="1:7" s="1" customFormat="1" ht="18" customHeight="1">
      <c r="A31" s="100" t="s">
        <v>148</v>
      </c>
      <c r="B31" s="92">
        <v>34.4</v>
      </c>
      <c r="C31" s="93">
        <f t="shared" si="0"/>
        <v>1.6865225278227192</v>
      </c>
      <c r="D31" s="92">
        <v>0</v>
      </c>
      <c r="E31" s="93">
        <f t="shared" si="1"/>
        <v>0</v>
      </c>
      <c r="F31" s="93">
        <f t="shared" si="2"/>
        <v>-34.4</v>
      </c>
      <c r="G31" s="93">
        <f t="shared" si="3"/>
        <v>-100</v>
      </c>
    </row>
    <row r="32" spans="1:7" s="1" customFormat="1" ht="18" customHeight="1">
      <c r="A32" s="100" t="s">
        <v>149</v>
      </c>
      <c r="B32" s="92">
        <v>31.1</v>
      </c>
      <c r="C32" s="93">
        <f t="shared" si="0"/>
        <v>1.5247340295141445</v>
      </c>
      <c r="D32" s="92">
        <v>504.6</v>
      </c>
      <c r="E32" s="93">
        <f t="shared" si="1"/>
        <v>9.341157740794905</v>
      </c>
      <c r="F32" s="93">
        <f t="shared" si="2"/>
        <v>473.5</v>
      </c>
      <c r="G32" s="93">
        <f t="shared" si="3"/>
        <v>1522.508038585209</v>
      </c>
    </row>
    <row r="33" spans="1:7" s="1" customFormat="1" ht="18" customHeight="1">
      <c r="A33" s="100" t="s">
        <v>186</v>
      </c>
      <c r="B33" s="92">
        <v>1745.6</v>
      </c>
      <c r="C33" s="93">
        <f t="shared" si="0"/>
        <v>85.58121292346914</v>
      </c>
      <c r="D33" s="92">
        <v>326.9</v>
      </c>
      <c r="E33" s="93">
        <f t="shared" si="1"/>
        <v>6.0515744460282495</v>
      </c>
      <c r="F33" s="93">
        <f t="shared" si="2"/>
        <v>-1418.6999999999998</v>
      </c>
      <c r="G33" s="93">
        <f t="shared" si="3"/>
        <v>-81.27291475710356</v>
      </c>
    </row>
    <row r="34" spans="1:7" s="1" customFormat="1" ht="18" customHeight="1">
      <c r="A34" s="99" t="s">
        <v>147</v>
      </c>
      <c r="B34" s="91">
        <f>SUM(B22,B26,B30)</f>
        <v>2039.6999999999998</v>
      </c>
      <c r="C34" s="91">
        <f t="shared" si="0"/>
        <v>100</v>
      </c>
      <c r="D34" s="91">
        <f>SUM(D22,D26,D30)</f>
        <v>5401.9</v>
      </c>
      <c r="E34" s="91">
        <f t="shared" si="1"/>
        <v>100</v>
      </c>
      <c r="F34" s="91">
        <f t="shared" si="2"/>
        <v>3362.2</v>
      </c>
      <c r="G34" s="91">
        <f t="shared" si="3"/>
        <v>164.8379663676031</v>
      </c>
    </row>
    <row r="35" spans="1:7" s="1" customFormat="1" ht="18" customHeight="1">
      <c r="A35" s="100" t="s">
        <v>148</v>
      </c>
      <c r="B35" s="92">
        <f>SUM(B23,B27,B31)</f>
        <v>34.4</v>
      </c>
      <c r="C35" s="93">
        <f>SUM(C23,C27,C31)</f>
        <v>1.6865225278227192</v>
      </c>
      <c r="D35" s="92">
        <f>SUM(D23,D27,D31)</f>
        <v>0</v>
      </c>
      <c r="E35" s="93">
        <f>SUM(E23,E27,E31)</f>
        <v>0</v>
      </c>
      <c r="F35" s="93">
        <f>D35-B35</f>
        <v>-34.4</v>
      </c>
      <c r="G35" s="93">
        <f t="shared" si="3"/>
        <v>-100</v>
      </c>
    </row>
    <row r="36" spans="1:7" s="1" customFormat="1" ht="18" customHeight="1">
      <c r="A36" s="100" t="s">
        <v>149</v>
      </c>
      <c r="B36" s="92">
        <f>SUM(B24,B28,B32)</f>
        <v>242.39999999999998</v>
      </c>
      <c r="C36" s="93">
        <f>SUM(C24,C28,C32)</f>
        <v>11.884100603029859</v>
      </c>
      <c r="D36" s="92">
        <f>SUM(D24,D28,D32)</f>
        <v>5075</v>
      </c>
      <c r="E36" s="93">
        <f>SUM(E24,E28,E32)</f>
        <v>93.94842555397176</v>
      </c>
      <c r="F36" s="93">
        <f t="shared" si="2"/>
        <v>4832.6</v>
      </c>
      <c r="G36" s="93">
        <f>F36/B36*100</f>
        <v>1993.646864686469</v>
      </c>
    </row>
    <row r="37" spans="1:7" s="1" customFormat="1" ht="18" customHeight="1">
      <c r="A37" s="100" t="s">
        <v>186</v>
      </c>
      <c r="B37" s="92">
        <f>SUM(B25,B29,B33)</f>
        <v>1762.8999999999999</v>
      </c>
      <c r="C37" s="93">
        <f>SUM(C25,C29,C33)</f>
        <v>86.42937686914742</v>
      </c>
      <c r="D37" s="92">
        <f>SUM(D25,D29,D33)</f>
        <v>326.9</v>
      </c>
      <c r="E37" s="93">
        <f>SUM(E25,E29,E33)</f>
        <v>6.0515744460282495</v>
      </c>
      <c r="F37" s="93">
        <f t="shared" si="2"/>
        <v>-1436</v>
      </c>
      <c r="G37" s="93">
        <f>F37/B37*100</f>
        <v>-81.45669068012934</v>
      </c>
    </row>
  </sheetData>
  <sheetProtection/>
  <mergeCells count="13">
    <mergeCell ref="A4:G4"/>
    <mergeCell ref="A5:G5"/>
    <mergeCell ref="B7:C7"/>
    <mergeCell ref="D7:E7"/>
    <mergeCell ref="A7:A8"/>
    <mergeCell ref="F7:G7"/>
    <mergeCell ref="B14:C14"/>
    <mergeCell ref="A16:G16"/>
    <mergeCell ref="A17:G17"/>
    <mergeCell ref="A19:A20"/>
    <mergeCell ref="B19:C19"/>
    <mergeCell ref="D19:E19"/>
    <mergeCell ref="F19:G19"/>
  </mergeCells>
  <printOptions/>
  <pageMargins left="0.7480314960629921" right="0.7480314960629921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Игнатьева Елена О.</cp:lastModifiedBy>
  <cp:lastPrinted>2018-05-08T09:28:56Z</cp:lastPrinted>
  <dcterms:created xsi:type="dcterms:W3CDTF">2002-03-11T10:22:12Z</dcterms:created>
  <dcterms:modified xsi:type="dcterms:W3CDTF">2018-05-08T09:29:38Z</dcterms:modified>
  <cp:category/>
  <cp:version/>
  <cp:contentType/>
  <cp:contentStatus/>
</cp:coreProperties>
</file>