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8.11.2018" sheetId="1" r:id="rId1"/>
  </sheets>
  <definedNames/>
  <calcPr fullCalcOnLoad="1"/>
</workbook>
</file>

<file path=xl/sharedStrings.xml><?xml version="1.0" encoding="utf-8"?>
<sst xmlns="http://schemas.openxmlformats.org/spreadsheetml/2006/main" count="150" uniqueCount="97">
  <si>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</si>
  <si>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</si>
  <si>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</si>
  <si>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</si>
  <si>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</si>
  <si>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</si>
  <si>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</si>
  <si>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</si>
  <si>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</si>
  <si>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</si>
  <si>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</si>
  <si>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</si>
  <si>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</si>
  <si>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</si>
  <si>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</si>
  <si>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</si>
  <si>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</si>
  <si>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</si>
  <si>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</si>
  <si>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</si>
  <si>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</si>
  <si>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</si>
  <si>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</si>
  <si>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</si>
  <si>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</si>
  <si>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</si>
  <si>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</si>
  <si>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</si>
  <si>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</si>
  <si>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</si>
  <si>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</si>
  <si>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</si>
  <si>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</si>
  <si>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</si>
  <si>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</si>
  <si>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>Непрограммные расходы</t>
  </si>
  <si>
    <t>462</t>
  </si>
  <si>
    <t>463</t>
  </si>
  <si>
    <t>Ленинградской области</t>
  </si>
  <si>
    <t>0420100040</t>
  </si>
  <si>
    <t>0420171530</t>
  </si>
  <si>
    <t>8320271440</t>
  </si>
  <si>
    <t>8340271440</t>
  </si>
  <si>
    <t>из бюджета Сланцевского муниципального района</t>
  </si>
  <si>
    <t>Приложение 5.1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</si>
  <si>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</si>
  <si>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</si>
  <si>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04201S0510</t>
  </si>
  <si>
    <t>На укрепление материально-технической базы организаций общего образования</t>
  </si>
  <si>
    <t>634</t>
  </si>
  <si>
    <t>за счет средств бюджетов другого уровня (субсидии),                                      в том числе:</t>
  </si>
  <si>
    <t>Укрепление материально-технической базы организаций общего образования (софинансирование ГП ЛО "Современное образование ЛО")</t>
  </si>
  <si>
    <t xml:space="preserve">0702 </t>
  </si>
  <si>
    <t xml:space="preserve">0702         </t>
  </si>
  <si>
    <t xml:space="preserve">Субсидии, выделяемые бюджетным общеобразовательным учреждениям на 2018  год                                                                                                                                        </t>
  </si>
  <si>
    <t xml:space="preserve">414    415    417       425                            489     </t>
  </si>
  <si>
    <t xml:space="preserve">от  20.12.2017   №    395 -рсд   </t>
  </si>
  <si>
    <t xml:space="preserve">Укрепление материально-технической базы организаций общего образования </t>
  </si>
  <si>
    <t>0420181160</t>
  </si>
  <si>
    <t>409   414    466  500</t>
  </si>
  <si>
    <t xml:space="preserve"> 414  415  417    425    489      </t>
  </si>
  <si>
    <t>04 5 01 S0840</t>
  </si>
  <si>
    <t>Развитие кадрового потенциала системы дошкольного, общего и дополнительного образования (софинансирование ГП ЛО "Современное образование ЛО")</t>
  </si>
  <si>
    <t xml:space="preserve">0705    </t>
  </si>
  <si>
    <t xml:space="preserve">432  </t>
  </si>
  <si>
    <t>Развитие кадрового потенциала системы дошкольного, общего и дополнительного образования</t>
  </si>
  <si>
    <t xml:space="preserve">На п/п «Развитие системы отдыха, оздоровления, занятости детей, подростков и молодежи СМР ЛО» </t>
  </si>
  <si>
    <t>0707</t>
  </si>
  <si>
    <t>0460180730</t>
  </si>
  <si>
    <t>0460181240</t>
  </si>
  <si>
    <t>442</t>
  </si>
  <si>
    <t>04601S4410</t>
  </si>
  <si>
    <t>826</t>
  </si>
  <si>
    <t>0420181170</t>
  </si>
  <si>
    <t>На реализацию мероприятий по развитию общественной инфраструктуры</t>
  </si>
  <si>
    <t>0420172020</t>
  </si>
  <si>
    <t>301</t>
  </si>
  <si>
    <t>022   024  025  026</t>
  </si>
  <si>
    <t xml:space="preserve">467 473   </t>
  </si>
  <si>
    <t xml:space="preserve">На п/п «Развитие дополнительного  образования СМР ЛО» </t>
  </si>
  <si>
    <t>0430181210</t>
  </si>
  <si>
    <t>431</t>
  </si>
  <si>
    <t xml:space="preserve">На п/п «Развитие кадрового потенциала сферы образования СМР ЛО» </t>
  </si>
  <si>
    <t>0450181220</t>
  </si>
  <si>
    <t xml:space="preserve"> 437</t>
  </si>
  <si>
    <t>821</t>
  </si>
  <si>
    <t xml:space="preserve">0701 </t>
  </si>
  <si>
    <t>0410171350</t>
  </si>
  <si>
    <t>181</t>
  </si>
  <si>
    <t>0705</t>
  </si>
  <si>
    <t>432</t>
  </si>
  <si>
    <t>за счет средств бюджетов другого уровня (субвенции),                                      в том числе:</t>
  </si>
  <si>
    <r>
      <t xml:space="preserve">За счет средств бюджетов другого уровня (субвенции на реализацию программ </t>
    </r>
    <r>
      <rPr>
        <b/>
        <u val="single"/>
        <sz val="9"/>
        <rFont val="Times New Roman"/>
        <family val="1"/>
      </rPr>
      <t>дошкольного образования</t>
    </r>
    <r>
      <rPr>
        <sz val="9"/>
        <rFont val="Times New Roman"/>
        <family val="1"/>
      </rPr>
      <t>)</t>
    </r>
  </si>
  <si>
    <r>
      <t xml:space="preserve">За счет средств бюджетов другого уровня (субвенции на реализацию основных </t>
    </r>
    <r>
      <rPr>
        <b/>
        <u val="single"/>
        <sz val="9"/>
        <rFont val="Times New Roman"/>
        <family val="1"/>
      </rPr>
      <t>общеобразовательных программ</t>
    </r>
    <r>
      <rPr>
        <sz val="9"/>
        <rFont val="Times New Roman"/>
        <family val="1"/>
      </rPr>
      <t>)</t>
    </r>
  </si>
  <si>
    <t xml:space="preserve">611 </t>
  </si>
  <si>
    <t>04501S0840</t>
  </si>
  <si>
    <t xml:space="preserve">(в редакции решения совета депутатов от 28.11.2018   № 518-рсд)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</si>
</sst>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dd/mm/yyyy\ hh:mm"/>
  </numFmts>
  <fonts count="5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0"/>
      <name val="Arial"/>
      <family val="2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0" fontId="1" fillId="0" borderId="0" xfId="61" applyNumberFormat="1" applyFont="1" applyFill="1" applyAlignment="1">
      <alignment horizontal="right"/>
    </xf>
    <xf numFmtId="180" fontId="1" fillId="0" borderId="0" xfId="61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180" fontId="13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2" fillId="0" borderId="17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621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19621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19621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9621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4">
      <pane ySplit="11" topLeftCell="A15" activePane="bottomLeft" state="frozen"/>
      <selection pane="topLeft" activeCell="A4" sqref="A4"/>
      <selection pane="bottomLeft" activeCell="N19" sqref="N19"/>
    </sheetView>
  </sheetViews>
  <sheetFormatPr defaultColWidth="9.140625" defaultRowHeight="12.75"/>
  <cols>
    <col min="1" max="1" width="23.421875" style="15" customWidth="1"/>
    <col min="2" max="2" width="6.00390625" style="14" customWidth="1"/>
    <col min="3" max="3" width="10.421875" style="14" customWidth="1"/>
    <col min="4" max="5" width="5.140625" style="14" customWidth="1"/>
    <col min="6" max="6" width="5.421875" style="14" customWidth="1"/>
    <col min="7" max="7" width="10.28125" style="14" customWidth="1"/>
    <col min="8" max="11" width="11.140625" style="14" customWidth="1"/>
    <col min="12" max="16384" width="8.8515625" style="12" customWidth="1"/>
  </cols>
  <sheetData>
    <row r="1" spans="1:11" s="3" customFormat="1" ht="12.75">
      <c r="A1" s="8"/>
      <c r="K1" s="4" t="s">
        <v>44</v>
      </c>
    </row>
    <row r="2" spans="1:11" s="3" customFormat="1" ht="12.75">
      <c r="A2" s="8"/>
      <c r="K2" s="1" t="s">
        <v>8</v>
      </c>
    </row>
    <row r="3" spans="1:11" s="3" customFormat="1" ht="12.75">
      <c r="A3" s="8"/>
      <c r="K3" s="1" t="s">
        <v>9</v>
      </c>
    </row>
    <row r="4" spans="1:11" s="3" customFormat="1" ht="12.75">
      <c r="A4" s="8"/>
      <c r="K4" s="2" t="s">
        <v>10</v>
      </c>
    </row>
    <row r="5" spans="1:11" s="3" customFormat="1" ht="12.75">
      <c r="A5" s="8"/>
      <c r="K5" s="2" t="s">
        <v>38</v>
      </c>
    </row>
    <row r="6" spans="1:11" s="3" customFormat="1" ht="12.75">
      <c r="A6" s="8"/>
      <c r="K6" s="2" t="s">
        <v>56</v>
      </c>
    </row>
    <row r="7" spans="1:11" s="3" customFormat="1" ht="12.75">
      <c r="A7" s="8"/>
      <c r="K7" s="4" t="s">
        <v>96</v>
      </c>
    </row>
    <row r="8" spans="1:11" s="3" customFormat="1" ht="12.75">
      <c r="A8" s="8"/>
      <c r="K8" s="2"/>
    </row>
    <row r="9" spans="1:11" s="5" customFormat="1" ht="17.25" customHeight="1">
      <c r="A9" s="55" t="s">
        <v>54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s="5" customFormat="1" ht="17.25" customHeight="1">
      <c r="A10" s="55" t="s">
        <v>43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s="5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0:11" ht="12.75">
      <c r="J12" s="56" t="s">
        <v>11</v>
      </c>
      <c r="K12" s="56"/>
    </row>
    <row r="13" spans="1:11" ht="30.75" customHeight="1">
      <c r="A13" s="57"/>
      <c r="B13" s="58" t="s">
        <v>15</v>
      </c>
      <c r="C13" s="59"/>
      <c r="D13" s="59"/>
      <c r="E13" s="59"/>
      <c r="F13" s="60"/>
      <c r="G13" s="58" t="s">
        <v>25</v>
      </c>
      <c r="H13" s="59"/>
      <c r="I13" s="59"/>
      <c r="J13" s="59"/>
      <c r="K13" s="60"/>
    </row>
    <row r="14" spans="1:11" s="18" customFormat="1" ht="36" customHeight="1">
      <c r="A14" s="57"/>
      <c r="B14" s="6" t="s">
        <v>0</v>
      </c>
      <c r="C14" s="6" t="s">
        <v>1</v>
      </c>
      <c r="D14" s="6" t="s">
        <v>2</v>
      </c>
      <c r="E14" s="6" t="s">
        <v>32</v>
      </c>
      <c r="F14" s="6" t="s">
        <v>33</v>
      </c>
      <c r="G14" s="11" t="s">
        <v>24</v>
      </c>
      <c r="H14" s="11" t="s">
        <v>21</v>
      </c>
      <c r="I14" s="11" t="s">
        <v>22</v>
      </c>
      <c r="J14" s="11" t="s">
        <v>23</v>
      </c>
      <c r="K14" s="10" t="s">
        <v>16</v>
      </c>
    </row>
    <row r="15" spans="1:11" ht="18" customHeight="1">
      <c r="A15" s="46" t="s">
        <v>6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24" customHeight="1">
      <c r="A16" s="49" t="s">
        <v>45</v>
      </c>
      <c r="B16" s="50"/>
      <c r="C16" s="50"/>
      <c r="D16" s="50"/>
      <c r="E16" s="50"/>
      <c r="F16" s="50"/>
      <c r="G16" s="50"/>
      <c r="H16" s="50"/>
      <c r="I16" s="50"/>
      <c r="J16" s="51"/>
      <c r="K16" s="13">
        <f>K17+K18</f>
        <v>235086.6</v>
      </c>
    </row>
    <row r="17" spans="1:11" s="17" customFormat="1" ht="30" customHeight="1">
      <c r="A17" s="7" t="s">
        <v>29</v>
      </c>
      <c r="B17" s="16" t="s">
        <v>3</v>
      </c>
      <c r="C17" s="16" t="s">
        <v>39</v>
      </c>
      <c r="D17" s="16" t="s">
        <v>30</v>
      </c>
      <c r="E17" s="16" t="s">
        <v>36</v>
      </c>
      <c r="F17" s="16" t="s">
        <v>12</v>
      </c>
      <c r="G17" s="20">
        <f>4989.7+645.4</f>
        <v>5635.099999999999</v>
      </c>
      <c r="H17" s="20">
        <v>7116.5</v>
      </c>
      <c r="I17" s="20">
        <f>10691.2-339.1+13.9+543.8+114.7</f>
        <v>11024.5</v>
      </c>
      <c r="J17" s="20">
        <f>13869+1725.2+339.1+32.3-114.7+477.6</f>
        <v>16328.5</v>
      </c>
      <c r="K17" s="21">
        <f>SUM(G17:J17)</f>
        <v>40104.6</v>
      </c>
    </row>
    <row r="18" spans="1:11" s="17" customFormat="1" ht="41.25" customHeight="1">
      <c r="A18" s="25" t="s">
        <v>91</v>
      </c>
      <c r="B18" s="16"/>
      <c r="C18" s="16"/>
      <c r="D18" s="16"/>
      <c r="E18" s="16"/>
      <c r="F18" s="16"/>
      <c r="G18" s="26">
        <f>G19+G20</f>
        <v>38714.1</v>
      </c>
      <c r="H18" s="26">
        <f>H19+H20</f>
        <v>34909.399999999994</v>
      </c>
      <c r="I18" s="26">
        <f>I19+I20</f>
        <v>61709.99999999999</v>
      </c>
      <c r="J18" s="26">
        <f>J19+J20</f>
        <v>59648.49999999999</v>
      </c>
      <c r="K18" s="26">
        <f>K19+K20</f>
        <v>194982</v>
      </c>
    </row>
    <row r="19" spans="1:11" s="17" customFormat="1" ht="58.5" customHeight="1">
      <c r="A19" s="7" t="s">
        <v>92</v>
      </c>
      <c r="B19" s="19" t="s">
        <v>86</v>
      </c>
      <c r="C19" s="16" t="s">
        <v>87</v>
      </c>
      <c r="D19" s="16" t="s">
        <v>94</v>
      </c>
      <c r="E19" s="19" t="s">
        <v>12</v>
      </c>
      <c r="F19" s="16" t="s">
        <v>88</v>
      </c>
      <c r="G19" s="20">
        <v>0</v>
      </c>
      <c r="H19" s="20">
        <v>0</v>
      </c>
      <c r="I19" s="20">
        <v>0</v>
      </c>
      <c r="J19" s="20">
        <f>5118.2+430-505.4+175.1+283.6</f>
        <v>5501.500000000001</v>
      </c>
      <c r="K19" s="21">
        <f>SUM(G19:J19)</f>
        <v>5501.500000000001</v>
      </c>
    </row>
    <row r="20" spans="1:11" s="17" customFormat="1" ht="66.75" customHeight="1">
      <c r="A20" s="7" t="s">
        <v>93</v>
      </c>
      <c r="B20" s="16" t="s">
        <v>3</v>
      </c>
      <c r="C20" s="16" t="s">
        <v>40</v>
      </c>
      <c r="D20" s="16" t="s">
        <v>30</v>
      </c>
      <c r="E20" s="16" t="s">
        <v>12</v>
      </c>
      <c r="F20" s="16" t="s">
        <v>13</v>
      </c>
      <c r="G20" s="20">
        <f>35039.2+3674.9</f>
        <v>38714.1</v>
      </c>
      <c r="H20" s="20">
        <f>32406.6+6425.2-3922.4</f>
        <v>34909.399999999994</v>
      </c>
      <c r="I20" s="20">
        <f>66833.4+4690.5-9813.9</f>
        <v>61709.99999999999</v>
      </c>
      <c r="J20" s="20">
        <f>52444.5+2230.2+251-785.5+6.7+0.1</f>
        <v>54146.99999999999</v>
      </c>
      <c r="K20" s="21">
        <f>SUM(G20:J20)</f>
        <v>189480.5</v>
      </c>
    </row>
    <row r="21" spans="1:11" ht="30" customHeight="1">
      <c r="A21" s="40" t="s">
        <v>18</v>
      </c>
      <c r="B21" s="41"/>
      <c r="C21" s="41"/>
      <c r="D21" s="41"/>
      <c r="E21" s="41"/>
      <c r="F21" s="42"/>
      <c r="G21" s="24">
        <f>G17+G18</f>
        <v>44349.2</v>
      </c>
      <c r="H21" s="24">
        <f>H17+H18</f>
        <v>42025.899999999994</v>
      </c>
      <c r="I21" s="24">
        <f>I17+I18</f>
        <v>72734.5</v>
      </c>
      <c r="J21" s="24">
        <f>J17+J18</f>
        <v>75977</v>
      </c>
      <c r="K21" s="24">
        <f>K16</f>
        <v>235086.6</v>
      </c>
    </row>
    <row r="22" spans="1:11" ht="18" customHeight="1">
      <c r="A22" s="46" t="s">
        <v>5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24" customHeight="1">
      <c r="A23" s="49" t="s">
        <v>46</v>
      </c>
      <c r="B23" s="50"/>
      <c r="C23" s="50"/>
      <c r="D23" s="50"/>
      <c r="E23" s="50"/>
      <c r="F23" s="50"/>
      <c r="G23" s="50"/>
      <c r="H23" s="50"/>
      <c r="I23" s="50"/>
      <c r="J23" s="51"/>
      <c r="K23" s="13">
        <f>K24+K36</f>
        <v>22173.700000000004</v>
      </c>
    </row>
    <row r="24" spans="1:11" s="17" customFormat="1" ht="24">
      <c r="A24" s="25" t="s">
        <v>19</v>
      </c>
      <c r="B24" s="16"/>
      <c r="C24" s="16"/>
      <c r="D24" s="16"/>
      <c r="E24" s="16"/>
      <c r="F24" s="16"/>
      <c r="G24" s="26">
        <f>SUM(G25:G35)</f>
        <v>2247.1</v>
      </c>
      <c r="H24" s="26">
        <f>SUM(H25:H35)</f>
        <v>2591.7</v>
      </c>
      <c r="I24" s="26">
        <f>SUM(I25:I35)</f>
        <v>2404.8</v>
      </c>
      <c r="J24" s="26">
        <f>SUM(J25:J35)</f>
        <v>4504.599999999999</v>
      </c>
      <c r="K24" s="26">
        <f>SUM(K25:K35)</f>
        <v>11748.200000000003</v>
      </c>
    </row>
    <row r="25" spans="1:11" s="17" customFormat="1" ht="28.5" customHeight="1">
      <c r="A25" s="35" t="s">
        <v>34</v>
      </c>
      <c r="B25" s="53" t="s">
        <v>3</v>
      </c>
      <c r="C25" s="16" t="s">
        <v>39</v>
      </c>
      <c r="D25" s="16" t="s">
        <v>31</v>
      </c>
      <c r="E25" s="16" t="s">
        <v>37</v>
      </c>
      <c r="F25" s="16" t="s">
        <v>12</v>
      </c>
      <c r="G25" s="20">
        <f>298.6+11.3-10.7</f>
        <v>299.20000000000005</v>
      </c>
      <c r="H25" s="20">
        <f>971.2-207-9.2</f>
        <v>755</v>
      </c>
      <c r="I25" s="20">
        <f>409.1+118.1-7.5</f>
        <v>519.7</v>
      </c>
      <c r="J25" s="20">
        <f>753.3+77.6</f>
        <v>830.9</v>
      </c>
      <c r="K25" s="21">
        <f aca="true" t="shared" si="0" ref="K25:K34">SUM(G25:J25)</f>
        <v>2404.8</v>
      </c>
    </row>
    <row r="26" spans="1:11" s="17" customFormat="1" ht="28.5" customHeight="1">
      <c r="A26" s="52"/>
      <c r="B26" s="54"/>
      <c r="C26" s="16" t="s">
        <v>73</v>
      </c>
      <c r="D26" s="16" t="s">
        <v>31</v>
      </c>
      <c r="E26" s="19" t="s">
        <v>78</v>
      </c>
      <c r="F26" s="16" t="s">
        <v>12</v>
      </c>
      <c r="G26" s="20">
        <f>8.9+3.8+6</f>
        <v>18.7</v>
      </c>
      <c r="H26" s="20">
        <v>6.2</v>
      </c>
      <c r="I26" s="20">
        <f>3+1.2+4</f>
        <v>8.2</v>
      </c>
      <c r="J26" s="20">
        <f>1.2+5+0.6</f>
        <v>6.8</v>
      </c>
      <c r="K26" s="21">
        <f t="shared" si="0"/>
        <v>39.89999999999999</v>
      </c>
    </row>
    <row r="27" spans="1:11" s="17" customFormat="1" ht="57.75" customHeight="1">
      <c r="A27" s="7" t="s">
        <v>57</v>
      </c>
      <c r="B27" s="16" t="s">
        <v>3</v>
      </c>
      <c r="C27" s="16" t="s">
        <v>58</v>
      </c>
      <c r="D27" s="16" t="s">
        <v>31</v>
      </c>
      <c r="E27" s="19" t="s">
        <v>59</v>
      </c>
      <c r="F27" s="16" t="s">
        <v>12</v>
      </c>
      <c r="G27" s="20">
        <f>1181.7+47+93.9+166.6</f>
        <v>1489.2</v>
      </c>
      <c r="H27" s="20">
        <f>1040+33.9</f>
        <v>1073.9</v>
      </c>
      <c r="I27" s="20">
        <f>1193.4+58.8+82.8</f>
        <v>1335</v>
      </c>
      <c r="J27" s="20">
        <f>569.9+48.3+26.9+6.2</f>
        <v>651.3</v>
      </c>
      <c r="K27" s="21">
        <f t="shared" si="0"/>
        <v>4549.400000000001</v>
      </c>
    </row>
    <row r="28" spans="1:11" s="17" customFormat="1" ht="66.75" customHeight="1">
      <c r="A28" s="7" t="s">
        <v>51</v>
      </c>
      <c r="B28" s="19" t="s">
        <v>53</v>
      </c>
      <c r="C28" s="16" t="s">
        <v>47</v>
      </c>
      <c r="D28" s="16" t="s">
        <v>31</v>
      </c>
      <c r="E28" s="19" t="s">
        <v>60</v>
      </c>
      <c r="F28" s="16" t="s">
        <v>12</v>
      </c>
      <c r="G28" s="20">
        <f>3+40</f>
        <v>43</v>
      </c>
      <c r="H28" s="20">
        <v>17</v>
      </c>
      <c r="I28" s="20">
        <v>2</v>
      </c>
      <c r="J28" s="20">
        <f>11+175</f>
        <v>186</v>
      </c>
      <c r="K28" s="21">
        <f t="shared" si="0"/>
        <v>248</v>
      </c>
    </row>
    <row r="29" spans="1:11" s="17" customFormat="1" ht="40.5" customHeight="1">
      <c r="A29" s="23" t="s">
        <v>82</v>
      </c>
      <c r="B29" s="19" t="s">
        <v>3</v>
      </c>
      <c r="C29" s="16" t="s">
        <v>83</v>
      </c>
      <c r="D29" s="16" t="s">
        <v>31</v>
      </c>
      <c r="E29" s="19" t="s">
        <v>84</v>
      </c>
      <c r="F29" s="16" t="s">
        <v>12</v>
      </c>
      <c r="G29" s="20">
        <v>6</v>
      </c>
      <c r="H29" s="20">
        <v>0</v>
      </c>
      <c r="I29" s="20">
        <v>0</v>
      </c>
      <c r="J29" s="20">
        <v>8</v>
      </c>
      <c r="K29" s="21">
        <f>SUM(G29:J29)</f>
        <v>14</v>
      </c>
    </row>
    <row r="30" spans="1:11" s="17" customFormat="1" ht="40.5" customHeight="1">
      <c r="A30" s="7" t="s">
        <v>65</v>
      </c>
      <c r="B30" s="19" t="s">
        <v>89</v>
      </c>
      <c r="C30" s="16" t="s">
        <v>83</v>
      </c>
      <c r="D30" s="16" t="s">
        <v>31</v>
      </c>
      <c r="E30" s="19" t="s">
        <v>90</v>
      </c>
      <c r="F30" s="16" t="s">
        <v>12</v>
      </c>
      <c r="G30" s="20">
        <v>0</v>
      </c>
      <c r="H30" s="20">
        <v>0</v>
      </c>
      <c r="I30" s="20">
        <v>0</v>
      </c>
      <c r="J30" s="20">
        <v>2.6</v>
      </c>
      <c r="K30" s="21">
        <f>SUM(G30:J30)</f>
        <v>2.6</v>
      </c>
    </row>
    <row r="31" spans="1:11" s="17" customFormat="1" ht="66" customHeight="1">
      <c r="A31" s="7" t="s">
        <v>62</v>
      </c>
      <c r="B31" s="19" t="s">
        <v>63</v>
      </c>
      <c r="C31" s="16" t="s">
        <v>61</v>
      </c>
      <c r="D31" s="16" t="s">
        <v>31</v>
      </c>
      <c r="E31" s="19" t="s">
        <v>64</v>
      </c>
      <c r="F31" s="16" t="s">
        <v>12</v>
      </c>
      <c r="G31" s="20">
        <v>6.6</v>
      </c>
      <c r="H31" s="20">
        <v>6.6</v>
      </c>
      <c r="I31" s="20">
        <v>0</v>
      </c>
      <c r="J31" s="20">
        <v>6.6</v>
      </c>
      <c r="K31" s="21">
        <f t="shared" si="0"/>
        <v>19.799999999999997</v>
      </c>
    </row>
    <row r="32" spans="1:11" s="17" customFormat="1" ht="18" customHeight="1">
      <c r="A32" s="35" t="s">
        <v>66</v>
      </c>
      <c r="B32" s="16" t="s">
        <v>67</v>
      </c>
      <c r="C32" s="16" t="s">
        <v>68</v>
      </c>
      <c r="D32" s="16" t="s">
        <v>31</v>
      </c>
      <c r="E32" s="16" t="s">
        <v>12</v>
      </c>
      <c r="F32" s="16" t="s">
        <v>12</v>
      </c>
      <c r="G32" s="20">
        <f>111-1.5</f>
        <v>109.5</v>
      </c>
      <c r="H32" s="20">
        <f>108.9-0.3</f>
        <v>108.60000000000001</v>
      </c>
      <c r="I32" s="20">
        <v>97.3</v>
      </c>
      <c r="J32" s="20">
        <f>634.7-2.8</f>
        <v>631.9000000000001</v>
      </c>
      <c r="K32" s="21">
        <f t="shared" si="0"/>
        <v>947.3000000000002</v>
      </c>
    </row>
    <row r="33" spans="1:11" s="17" customFormat="1" ht="18" customHeight="1">
      <c r="A33" s="36"/>
      <c r="B33" s="16" t="s">
        <v>67</v>
      </c>
      <c r="C33" s="16" t="s">
        <v>69</v>
      </c>
      <c r="D33" s="16" t="s">
        <v>31</v>
      </c>
      <c r="E33" s="16" t="s">
        <v>70</v>
      </c>
      <c r="F33" s="16" t="s">
        <v>12</v>
      </c>
      <c r="G33" s="20">
        <f>292.8-21.2-0.1</f>
        <v>271.5</v>
      </c>
      <c r="H33" s="20">
        <v>624.4</v>
      </c>
      <c r="I33" s="20">
        <f>448.7-9.9-0.1</f>
        <v>438.7</v>
      </c>
      <c r="J33" s="20">
        <f>1794.4</f>
        <v>1794.4</v>
      </c>
      <c r="K33" s="21">
        <f t="shared" si="0"/>
        <v>3129</v>
      </c>
    </row>
    <row r="34" spans="1:11" s="17" customFormat="1" ht="18" customHeight="1">
      <c r="A34" s="36"/>
      <c r="B34" s="16" t="s">
        <v>67</v>
      </c>
      <c r="C34" s="16" t="s">
        <v>71</v>
      </c>
      <c r="D34" s="16" t="s">
        <v>31</v>
      </c>
      <c r="E34" s="16" t="s">
        <v>70</v>
      </c>
      <c r="F34" s="16" t="s">
        <v>12</v>
      </c>
      <c r="G34" s="20"/>
      <c r="H34" s="20"/>
      <c r="I34" s="20"/>
      <c r="J34" s="20">
        <v>383.2</v>
      </c>
      <c r="K34" s="21">
        <f t="shared" si="0"/>
        <v>383.2</v>
      </c>
    </row>
    <row r="35" spans="1:11" s="17" customFormat="1" ht="40.5" customHeight="1">
      <c r="A35" s="23" t="s">
        <v>79</v>
      </c>
      <c r="B35" s="19" t="s">
        <v>4</v>
      </c>
      <c r="C35" s="16" t="s">
        <v>80</v>
      </c>
      <c r="D35" s="16" t="s">
        <v>31</v>
      </c>
      <c r="E35" s="19" t="s">
        <v>81</v>
      </c>
      <c r="F35" s="16" t="s">
        <v>12</v>
      </c>
      <c r="G35" s="20">
        <v>3.4</v>
      </c>
      <c r="H35" s="20">
        <v>0</v>
      </c>
      <c r="I35" s="20">
        <v>3.9</v>
      </c>
      <c r="J35" s="20">
        <v>2.9</v>
      </c>
      <c r="K35" s="21">
        <f>SUM(G35:J35)</f>
        <v>10.2</v>
      </c>
    </row>
    <row r="36" spans="1:11" s="17" customFormat="1" ht="41.25" customHeight="1">
      <c r="A36" s="25" t="s">
        <v>50</v>
      </c>
      <c r="B36" s="16"/>
      <c r="C36" s="16"/>
      <c r="D36" s="16"/>
      <c r="E36" s="16"/>
      <c r="F36" s="16"/>
      <c r="G36" s="26">
        <f>SUM(G37:G40)</f>
        <v>4056.7</v>
      </c>
      <c r="H36" s="26">
        <f>SUM(H37:H40)</f>
        <v>2667.2</v>
      </c>
      <c r="I36" s="26">
        <f>SUM(I37:I40)</f>
        <v>1129.4</v>
      </c>
      <c r="J36" s="26">
        <f>SUM(J37:J40)</f>
        <v>2572.2</v>
      </c>
      <c r="K36" s="26">
        <f>SUM(K37:K40)</f>
        <v>10425.5</v>
      </c>
    </row>
    <row r="37" spans="1:11" s="17" customFormat="1" ht="65.25" customHeight="1">
      <c r="A37" s="7" t="s">
        <v>48</v>
      </c>
      <c r="B37" s="19" t="s">
        <v>52</v>
      </c>
      <c r="C37" s="16" t="s">
        <v>47</v>
      </c>
      <c r="D37" s="16" t="s">
        <v>31</v>
      </c>
      <c r="E37" s="19" t="s">
        <v>55</v>
      </c>
      <c r="F37" s="16" t="s">
        <v>49</v>
      </c>
      <c r="G37" s="20">
        <v>2424.4</v>
      </c>
      <c r="H37" s="20">
        <v>153</v>
      </c>
      <c r="I37" s="20">
        <v>18</v>
      </c>
      <c r="J37" s="20">
        <v>1382.1</v>
      </c>
      <c r="K37" s="21">
        <f>SUM(G37:J37)</f>
        <v>3977.5</v>
      </c>
    </row>
    <row r="38" spans="1:11" s="17" customFormat="1" ht="42.75" customHeight="1">
      <c r="A38" s="7" t="s">
        <v>65</v>
      </c>
      <c r="B38" s="19" t="s">
        <v>63</v>
      </c>
      <c r="C38" s="16" t="s">
        <v>95</v>
      </c>
      <c r="D38" s="16" t="s">
        <v>31</v>
      </c>
      <c r="E38" s="19" t="s">
        <v>64</v>
      </c>
      <c r="F38" s="16" t="s">
        <v>85</v>
      </c>
      <c r="G38" s="20">
        <v>59.4</v>
      </c>
      <c r="H38" s="20">
        <v>59.4</v>
      </c>
      <c r="I38" s="20">
        <v>0</v>
      </c>
      <c r="J38" s="20">
        <v>59.4</v>
      </c>
      <c r="K38" s="21">
        <f>SUM(G38:J38)</f>
        <v>178.2</v>
      </c>
    </row>
    <row r="39" spans="1:11" s="17" customFormat="1" ht="52.5" customHeight="1">
      <c r="A39" s="22" t="s">
        <v>66</v>
      </c>
      <c r="B39" s="16" t="s">
        <v>67</v>
      </c>
      <c r="C39" s="16" t="s">
        <v>71</v>
      </c>
      <c r="D39" s="16" t="s">
        <v>31</v>
      </c>
      <c r="E39" s="19" t="s">
        <v>12</v>
      </c>
      <c r="F39" s="19" t="s">
        <v>72</v>
      </c>
      <c r="G39" s="20">
        <v>0</v>
      </c>
      <c r="H39" s="20">
        <v>514</v>
      </c>
      <c r="I39" s="20">
        <v>0</v>
      </c>
      <c r="J39" s="20">
        <v>130.7</v>
      </c>
      <c r="K39" s="21">
        <f>SUM(G39:J39)</f>
        <v>644.7</v>
      </c>
    </row>
    <row r="40" spans="1:11" s="17" customFormat="1" ht="43.5" customHeight="1">
      <c r="A40" s="22" t="s">
        <v>74</v>
      </c>
      <c r="B40" s="16" t="s">
        <v>3</v>
      </c>
      <c r="C40" s="16" t="s">
        <v>75</v>
      </c>
      <c r="D40" s="16" t="s">
        <v>31</v>
      </c>
      <c r="E40" s="27" t="s">
        <v>77</v>
      </c>
      <c r="F40" s="19" t="s">
        <v>76</v>
      </c>
      <c r="G40" s="20">
        <f>1453.3+119.6</f>
        <v>1572.8999999999999</v>
      </c>
      <c r="H40" s="20">
        <v>1940.8</v>
      </c>
      <c r="I40" s="20">
        <f>1209.5-98.1</f>
        <v>1111.4</v>
      </c>
      <c r="J40" s="20">
        <v>1000</v>
      </c>
      <c r="K40" s="21">
        <f>SUM(G40:J40)</f>
        <v>5625.1</v>
      </c>
    </row>
    <row r="41" spans="1:11" s="33" customFormat="1" ht="18.75" customHeight="1">
      <c r="A41" s="37" t="s">
        <v>35</v>
      </c>
      <c r="B41" s="38"/>
      <c r="C41" s="38"/>
      <c r="D41" s="38"/>
      <c r="E41" s="38"/>
      <c r="F41" s="38"/>
      <c r="G41" s="38"/>
      <c r="H41" s="38"/>
      <c r="I41" s="38"/>
      <c r="J41" s="39"/>
      <c r="K41" s="28">
        <f>SUM(K42)</f>
        <v>19566.8</v>
      </c>
    </row>
    <row r="42" spans="1:11" s="17" customFormat="1" ht="36">
      <c r="A42" s="25" t="s">
        <v>28</v>
      </c>
      <c r="B42" s="29"/>
      <c r="C42" s="30"/>
      <c r="D42" s="30"/>
      <c r="E42" s="30"/>
      <c r="F42" s="30"/>
      <c r="G42" s="26">
        <f>SUM(G43:G44)</f>
        <v>2792.3999999999996</v>
      </c>
      <c r="H42" s="26">
        <f>SUM(H43:H44)</f>
        <v>4555.3</v>
      </c>
      <c r="I42" s="26">
        <f>SUM(I43:I44)</f>
        <v>6243.7</v>
      </c>
      <c r="J42" s="26">
        <f>SUM(J43:J44)</f>
        <v>5975.4</v>
      </c>
      <c r="K42" s="26">
        <f>SUM(K43:K44)</f>
        <v>19566.8</v>
      </c>
    </row>
    <row r="43" spans="1:11" s="17" customFormat="1" ht="42.75" customHeight="1">
      <c r="A43" s="22" t="s">
        <v>26</v>
      </c>
      <c r="B43" s="16" t="s">
        <v>4</v>
      </c>
      <c r="C43" s="16" t="s">
        <v>41</v>
      </c>
      <c r="D43" s="16" t="s">
        <v>31</v>
      </c>
      <c r="E43" s="16" t="s">
        <v>12</v>
      </c>
      <c r="F43" s="16" t="s">
        <v>14</v>
      </c>
      <c r="G43" s="20">
        <f>50.3+3.4</f>
        <v>53.699999999999996</v>
      </c>
      <c r="H43" s="20">
        <f>86.4+3.4</f>
        <v>89.80000000000001</v>
      </c>
      <c r="I43" s="20">
        <f>128.5+8.4</f>
        <v>136.9</v>
      </c>
      <c r="J43" s="20">
        <f>114.6+3.3</f>
        <v>117.89999999999999</v>
      </c>
      <c r="K43" s="21">
        <f>SUM(G43:J43)</f>
        <v>398.29999999999995</v>
      </c>
    </row>
    <row r="44" spans="1:11" s="17" customFormat="1" ht="51" customHeight="1">
      <c r="A44" s="22" t="s">
        <v>27</v>
      </c>
      <c r="B44" s="16" t="s">
        <v>17</v>
      </c>
      <c r="C44" s="16" t="s">
        <v>42</v>
      </c>
      <c r="D44" s="16" t="s">
        <v>31</v>
      </c>
      <c r="E44" s="16" t="s">
        <v>12</v>
      </c>
      <c r="F44" s="16" t="s">
        <v>14</v>
      </c>
      <c r="G44" s="20">
        <f>2190.1+506.5+42.1</f>
        <v>2738.7</v>
      </c>
      <c r="H44" s="20">
        <f>3761.1+704.4</f>
        <v>4465.5</v>
      </c>
      <c r="I44" s="20">
        <f>5593.8+1213-700</f>
        <v>6106.8</v>
      </c>
      <c r="J44" s="20">
        <f>4995.5+865.1+46.9-50</f>
        <v>5857.5</v>
      </c>
      <c r="K44" s="21">
        <f>SUM(G44:J44)</f>
        <v>19168.5</v>
      </c>
    </row>
    <row r="45" spans="1:11" s="17" customFormat="1" ht="21" customHeight="1">
      <c r="A45" s="40" t="s">
        <v>20</v>
      </c>
      <c r="B45" s="41"/>
      <c r="C45" s="41"/>
      <c r="D45" s="41"/>
      <c r="E45" s="41"/>
      <c r="F45" s="42"/>
      <c r="G45" s="31">
        <f>G24+G36+G42</f>
        <v>9096.199999999999</v>
      </c>
      <c r="H45" s="31">
        <f>H24+H36+H42</f>
        <v>9814.2</v>
      </c>
      <c r="I45" s="31">
        <f>I24+I36+I42</f>
        <v>9777.9</v>
      </c>
      <c r="J45" s="31">
        <f>J24+J36+J42</f>
        <v>13052.199999999999</v>
      </c>
      <c r="K45" s="31">
        <f>K24+K36+K42</f>
        <v>41740.5</v>
      </c>
    </row>
    <row r="46" spans="1:11" s="34" customFormat="1" ht="21" customHeight="1">
      <c r="A46" s="43" t="s">
        <v>7</v>
      </c>
      <c r="B46" s="44"/>
      <c r="C46" s="44"/>
      <c r="D46" s="44"/>
      <c r="E46" s="44"/>
      <c r="F46" s="45"/>
      <c r="G46" s="32">
        <f>G21+G45</f>
        <v>53445.399999999994</v>
      </c>
      <c r="H46" s="32">
        <f>H21+H45</f>
        <v>51840.09999999999</v>
      </c>
      <c r="I46" s="32">
        <f>I21+I45</f>
        <v>82512.4</v>
      </c>
      <c r="J46" s="32">
        <f>J21+J45</f>
        <v>89029.2</v>
      </c>
      <c r="K46" s="32">
        <f>K21+K45</f>
        <v>276827.1</v>
      </c>
    </row>
    <row r="48" ht="12.75">
      <c r="K48" s="12"/>
    </row>
  </sheetData>
  <sheetProtection/>
  <mergeCells count="17">
    <mergeCell ref="B25:B26"/>
    <mergeCell ref="A9:K9"/>
    <mergeCell ref="A10:K10"/>
    <mergeCell ref="J12:K12"/>
    <mergeCell ref="A13:A14"/>
    <mergeCell ref="B13:F13"/>
    <mergeCell ref="G13:K13"/>
    <mergeCell ref="A32:A34"/>
    <mergeCell ref="A41:J41"/>
    <mergeCell ref="A45:F45"/>
    <mergeCell ref="A46:F46"/>
    <mergeCell ref="A15:K15"/>
    <mergeCell ref="A16:J16"/>
    <mergeCell ref="A21:F21"/>
    <mergeCell ref="A22:K22"/>
    <mergeCell ref="A23:J23"/>
    <mergeCell ref="A25:A2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Игнатьева Елена О.</cp:lastModifiedBy>
  <cp:lastPrinted>2018-11-28T11:47:37Z</cp:lastPrinted>
  <dcterms:created xsi:type="dcterms:W3CDTF">1996-10-08T23:32:33Z</dcterms:created>
  <dcterms:modified xsi:type="dcterms:W3CDTF">2018-11-28T13:06:26Z</dcterms:modified>
  <cp:category/>
  <cp:version/>
  <cp:contentType/>
  <cp:contentStatus/>
</cp:coreProperties>
</file>