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5.05.2016" sheetId="1" r:id="rId1"/>
  </sheets>
  <definedNames/>
  <calcPr fullCalcOnLoad="1"/>
</workbook>
</file>

<file path=xl/sharedStrings.xml><?xml version="1.0" encoding="utf-8"?>
<sst xmlns="http://schemas.openxmlformats.org/spreadsheetml/2006/main" count="142" uniqueCount="98">
  <si>
    <t>Приложение 5.1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</si>
  <si>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</si>
  <si>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</si>
  <si>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</si>
  <si>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</si>
  <si>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от  23.12.2015   №  160-рсд   </t>
  </si>
  <si>
    <t>(в редакции решения совета депутатов от 25.05.2016   №   222-рсд)</t>
  </si>
  <si>
    <t xml:space="preserve">Субсидии, выделяемые бюджетным общеобразовательным учреждениям на 2016  год                                                                                                                                        </t>
  </si>
  <si>
    <t>из бюджета Сланцевского муниципального района</t>
  </si>
  <si>
    <t>Ед.изм:  тыс.руб.</t>
  </si>
  <si>
    <t>Коды бюджетной классификации</t>
  </si>
  <si>
    <t>Наименование учреждения,                                                                                       которому предоставляется субсидия</t>
  </si>
  <si>
    <t>КФСР</t>
  </si>
  <si>
    <t>КЦСР</t>
  </si>
  <si>
    <t>КВР</t>
  </si>
  <si>
    <t>Доп ЭК</t>
  </si>
  <si>
    <t>Доп ФК</t>
  </si>
  <si>
    <r>
      <t xml:space="preserve">МОУ "Сланцевская СОШ № </t>
    </r>
    <r>
      <rPr>
        <b/>
        <sz val="9"/>
        <rFont val="Times New Roman"/>
        <family val="1"/>
      </rPr>
      <t>1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</si>
  <si>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2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</si>
  <si>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3</t>
    </r>
    <r>
      <rPr>
        <b/>
        <sz val="8"/>
        <rFont val="Times New Roman"/>
        <family val="1"/>
      </rPr>
      <t>"</t>
    </r>
  </si>
  <si>
    <r>
      <t>МОУ "Сланцевская СОШ №</t>
    </r>
    <r>
      <rPr>
        <b/>
        <sz val="9"/>
        <rFont val="Times New Roman"/>
        <family val="1"/>
      </rPr>
      <t xml:space="preserve"> 6</t>
    </r>
    <r>
      <rPr>
        <b/>
        <sz val="8"/>
        <rFont val="Times New Roman"/>
        <family val="1"/>
      </rPr>
      <t>"</t>
    </r>
  </si>
  <si>
    <t>Итого</t>
  </si>
  <si>
    <t>Субсидии  на исполнение муниципального задания</t>
  </si>
  <si>
    <t>На МП«Развитие образования муниципального образования Сланцевский муниципальный район Ленинградской области в 2014-2018г."</t>
  </si>
  <si>
    <t xml:space="preserve">За счет средств местного бюджета     </t>
  </si>
  <si>
    <t>0702</t>
  </si>
  <si>
    <t>0420100040</t>
  </si>
  <si>
    <t>611</t>
  </si>
  <si>
    <t>462</t>
  </si>
  <si>
    <t>000</t>
  </si>
  <si>
    <t>За счет средств бюджетов другого уровня (субвенции на реализацию основных общеобразовательных программ)</t>
  </si>
  <si>
    <t>0420171530</t>
  </si>
  <si>
    <t>112</t>
  </si>
  <si>
    <t>Итого субсидий  на исполнение муниципального задания</t>
  </si>
  <si>
    <t>Субсидии на иные цели</t>
  </si>
  <si>
    <t>На МП "Развитие культуры, спорта и моло-дежной политики на территории Сланцевского мун. района", в т.ч.:</t>
  </si>
  <si>
    <t>за счет средств местного бюджета, в том числе:</t>
  </si>
  <si>
    <t xml:space="preserve">На подпрограмму " Развитие молодежной политики на территории Сланцевского муниципального района" </t>
  </si>
  <si>
    <t>0707</t>
  </si>
  <si>
    <t>0220180730</t>
  </si>
  <si>
    <t>612</t>
  </si>
  <si>
    <t>На МП "Развитие образования муниципального образования Сланцевский муниципальный район Ленинградской области в 2014-2018г."</t>
  </si>
  <si>
    <t>За счет средств местного бюджета, в том числе:</t>
  </si>
  <si>
    <t xml:space="preserve">На п/п «Развитие начального общего, основного общего и среднего общего образования СМР ЛО» </t>
  </si>
  <si>
    <t>463</t>
  </si>
  <si>
    <t>0420181160</t>
  </si>
  <si>
    <t>409 414  415 416 466</t>
  </si>
  <si>
    <t>0420181170</t>
  </si>
  <si>
    <t>467 473</t>
  </si>
  <si>
    <t>0420181180</t>
  </si>
  <si>
    <t>490</t>
  </si>
  <si>
    <r>
      <t>Укрепление материально-технической базы организаций общего образования (</t>
    </r>
    <r>
      <rPr>
        <u val="single"/>
        <sz val="9"/>
        <rFont val="Times New Roman"/>
        <family val="1"/>
      </rPr>
      <t>софинансирование ГП ЛО "Современное образование ЛО"</t>
    </r>
    <r>
      <rPr>
        <sz val="9"/>
        <rFont val="Times New Roman"/>
        <family val="1"/>
      </rPr>
      <t>)</t>
    </r>
  </si>
  <si>
    <t>0702         0709</t>
  </si>
  <si>
    <t>04201S0510</t>
  </si>
  <si>
    <t xml:space="preserve">414    415    417    424    425   427  489 </t>
  </si>
  <si>
    <t xml:space="preserve">На п/п «Развитие кадрового потенциала сферы образования СМР ЛО» </t>
  </si>
  <si>
    <t>0702 0705</t>
  </si>
  <si>
    <t>0450181220</t>
  </si>
  <si>
    <t>437 432</t>
  </si>
  <si>
    <r>
      <t>Развитие кадрового потенциала системы дошкольного, общего и дополнительного образования (</t>
    </r>
    <r>
      <rPr>
        <u val="single"/>
        <sz val="9"/>
        <rFont val="Times New Roman"/>
        <family val="1"/>
      </rPr>
      <t>софинансирование ГП ЛО "Современное образование ЛО"</t>
    </r>
    <r>
      <rPr>
        <sz val="9"/>
        <rFont val="Times New Roman"/>
        <family val="1"/>
      </rPr>
      <t>)</t>
    </r>
  </si>
  <si>
    <t>0705</t>
  </si>
  <si>
    <t>04501S0840</t>
  </si>
  <si>
    <t>432</t>
  </si>
  <si>
    <t xml:space="preserve">На п/п «Развитие системы отдыха, оздоровления, занятости детей, подростков и молодежи СМР ЛО» </t>
  </si>
  <si>
    <t>0460181240</t>
  </si>
  <si>
    <t>442</t>
  </si>
  <si>
    <t>за счет средств бюджетов другого уровня (субвенции),                                      в том числе:</t>
  </si>
  <si>
    <t>На укрепление материально-технической базы организаций общего образования</t>
  </si>
  <si>
    <t>0702 0709</t>
  </si>
  <si>
    <t>0420170510</t>
  </si>
  <si>
    <t xml:space="preserve">414    415    417    424    425            426             427             489 </t>
  </si>
  <si>
    <t>634</t>
  </si>
  <si>
    <t>0450170840</t>
  </si>
  <si>
    <t>821</t>
  </si>
  <si>
    <t>0460174410</t>
  </si>
  <si>
    <t>826</t>
  </si>
  <si>
    <t>На реализацию мероприятий по развитию общественной инфраструктуры</t>
  </si>
  <si>
    <t>0420172020</t>
  </si>
  <si>
    <t>301</t>
  </si>
  <si>
    <t>Непрограммные расходы</t>
  </si>
  <si>
    <t>За счет средств бюджетов другого уровня (субвенции),                                               в том числе:</t>
  </si>
  <si>
    <t>На питание обучающихся в общеобразовательных учр.   -                            на реализацию полномочия</t>
  </si>
  <si>
    <t>0709</t>
  </si>
  <si>
    <t>8320271440</t>
  </si>
  <si>
    <t>623</t>
  </si>
  <si>
    <t>На питание обучающихся в общеобразовательных учр.  -                                        на обеспечение полномочия (соц.выпл)</t>
  </si>
  <si>
    <t>1003</t>
  </si>
  <si>
    <t>8340271440</t>
  </si>
  <si>
    <t>Итого субсидий  на иные цели</t>
  </si>
  <si>
    <t>Всего субсидий</t>
  </si>
  <si>
    <t>Справочно</t>
  </si>
  <si>
    <t>Доп. КР</t>
  </si>
  <si>
    <t>Ассигнования 2016 год</t>
  </si>
  <si>
    <t>828</t>
  </si>
  <si>
    <t>845</t>
  </si>
  <si>
    <t>846</t>
  </si>
  <si>
    <t>847</t>
  </si>
  <si>
    <t>ВСЕГО: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</si>
</sst>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#,##0.0"/>
  </numFmts>
  <fonts count="55"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u val="single"/>
      <sz val="9"/>
      <name val="Times New Roman"/>
      <family val="1"/>
    </font>
    <font>
      <b/>
      <i/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6.5"/>
      <name val="MS Sans Serif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65" fontId="3" fillId="0" borderId="0" xfId="58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165" fontId="1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165" fontId="1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/>
    </xf>
    <xf numFmtId="165" fontId="1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165" fontId="11" fillId="0" borderId="13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165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 applyProtection="1">
      <alignment horizontal="center" vertical="top" wrapText="1"/>
      <protection/>
    </xf>
    <xf numFmtId="4" fontId="12" fillId="0" borderId="14" xfId="0" applyNumberFormat="1" applyFont="1" applyBorder="1" applyAlignment="1" applyProtection="1">
      <alignment horizontal="right" vertical="top" wrapText="1"/>
      <protection/>
    </xf>
    <xf numFmtId="49" fontId="20" fillId="0" borderId="10" xfId="0" applyNumberFormat="1" applyFont="1" applyBorder="1" applyAlignment="1" applyProtection="1">
      <alignment horizontal="center"/>
      <protection/>
    </xf>
    <xf numFmtId="4" fontId="20" fillId="0" borderId="10" xfId="0" applyNumberFormat="1" applyFont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76200</xdr:colOff>
      <xdr:row>1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40982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C26" sqref="C26"/>
    </sheetView>
  </sheetViews>
  <sheetFormatPr defaultColWidth="8.8515625" defaultRowHeight="12.75"/>
  <cols>
    <col min="1" max="1" width="30.140625" style="1" customWidth="1"/>
    <col min="2" max="2" width="6.00390625" style="2" customWidth="1"/>
    <col min="3" max="3" width="10.00390625" style="2" customWidth="1"/>
    <col min="4" max="5" width="5.140625" style="2" customWidth="1"/>
    <col min="6" max="6" width="5.421875" style="2" customWidth="1"/>
    <col min="7" max="10" width="10.57421875" style="2" customWidth="1"/>
    <col min="11" max="11" width="11.140625" style="2" customWidth="1"/>
    <col min="12" max="12" width="7.140625" style="3" customWidth="1"/>
    <col min="13" max="13" width="8.8515625" style="3" customWidth="1"/>
    <col min="14" max="16" width="0" style="3" hidden="1" customWidth="1"/>
    <col min="17" max="17" width="12.7109375" style="3" customWidth="1"/>
    <col min="18" max="16384" width="8.8515625" style="3" customWidth="1"/>
  </cols>
  <sheetData>
    <row r="1" spans="1:11" s="5" customFormat="1" ht="12.75">
      <c r="A1" s="4"/>
      <c r="K1" s="6" t="s">
        <v>0</v>
      </c>
    </row>
    <row r="2" spans="1:11" s="5" customFormat="1" ht="12.75">
      <c r="A2" s="4"/>
      <c r="K2" s="7" t="s">
        <v>1</v>
      </c>
    </row>
    <row r="3" spans="1:11" s="5" customFormat="1" ht="12.75">
      <c r="A3" s="4"/>
      <c r="K3" s="7" t="s">
        <v>2</v>
      </c>
    </row>
    <row r="4" spans="1:11" s="5" customFormat="1" ht="12.75">
      <c r="A4" s="4"/>
      <c r="K4" s="7" t="s">
        <v>3</v>
      </c>
    </row>
    <row r="5" spans="1:11" s="5" customFormat="1" ht="12.75">
      <c r="A5" s="4"/>
      <c r="K5" s="7" t="s">
        <v>4</v>
      </c>
    </row>
    <row r="6" spans="1:11" s="5" customFormat="1" ht="12.75">
      <c r="A6" s="4"/>
      <c r="K6" s="7" t="s">
        <v>5</v>
      </c>
    </row>
    <row r="7" spans="1:11" s="5" customFormat="1" ht="12.75">
      <c r="A7" s="4"/>
      <c r="K7" s="6" t="s">
        <v>6</v>
      </c>
    </row>
    <row r="8" spans="1:11" s="5" customFormat="1" ht="12.75">
      <c r="A8" s="4"/>
      <c r="K8" s="6"/>
    </row>
    <row r="9" spans="1:12" s="9" customFormat="1" ht="21.75" customHeight="1">
      <c r="A9" s="48" t="s">
        <v>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8"/>
    </row>
    <row r="10" spans="1:12" s="9" customFormat="1" ht="17.25" customHeight="1">
      <c r="A10" s="49" t="s">
        <v>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8"/>
    </row>
    <row r="11" spans="10:12" ht="12.75" customHeight="1">
      <c r="J11" s="50" t="s">
        <v>9</v>
      </c>
      <c r="K11" s="50"/>
      <c r="L11" s="10"/>
    </row>
    <row r="12" spans="1:11" ht="21.75" customHeight="1">
      <c r="A12" s="51"/>
      <c r="B12" s="52" t="s">
        <v>10</v>
      </c>
      <c r="C12" s="52"/>
      <c r="D12" s="52"/>
      <c r="E12" s="52"/>
      <c r="F12" s="52"/>
      <c r="G12" s="52" t="s">
        <v>11</v>
      </c>
      <c r="H12" s="52"/>
      <c r="I12" s="52"/>
      <c r="J12" s="52"/>
      <c r="K12" s="52"/>
    </row>
    <row r="13" spans="1:11" s="14" customFormat="1" ht="37.5" customHeight="1">
      <c r="A13" s="51"/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2" t="s">
        <v>17</v>
      </c>
      <c r="H13" s="12" t="s">
        <v>18</v>
      </c>
      <c r="I13" s="12" t="s">
        <v>19</v>
      </c>
      <c r="J13" s="12" t="s">
        <v>20</v>
      </c>
      <c r="K13" s="13" t="s">
        <v>21</v>
      </c>
    </row>
    <row r="14" spans="1:11" ht="15.75" customHeight="1">
      <c r="A14" s="53" t="s">
        <v>22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11" ht="19.5" customHeight="1">
      <c r="A15" s="54" t="s">
        <v>23</v>
      </c>
      <c r="B15" s="54"/>
      <c r="C15" s="54"/>
      <c r="D15" s="54"/>
      <c r="E15" s="54"/>
      <c r="F15" s="54"/>
      <c r="G15" s="54"/>
      <c r="H15" s="54"/>
      <c r="I15" s="54"/>
      <c r="J15" s="54"/>
      <c r="K15" s="16">
        <f>SUM(K16:K17)</f>
        <v>201063.69999999998</v>
      </c>
    </row>
    <row r="16" spans="1:15" s="20" customFormat="1" ht="21" customHeight="1">
      <c r="A16" s="15" t="s">
        <v>24</v>
      </c>
      <c r="B16" s="17" t="s">
        <v>25</v>
      </c>
      <c r="C16" s="17" t="s">
        <v>26</v>
      </c>
      <c r="D16" s="17" t="s">
        <v>27</v>
      </c>
      <c r="E16" s="17" t="s">
        <v>28</v>
      </c>
      <c r="F16" s="17" t="s">
        <v>29</v>
      </c>
      <c r="G16" s="18">
        <f>4937.5-137.9</f>
        <v>4799.6</v>
      </c>
      <c r="H16" s="18">
        <f>7462.8-224.7</f>
        <v>7238.1</v>
      </c>
      <c r="I16" s="18">
        <f>10002.3-492.1</f>
        <v>9510.199999999999</v>
      </c>
      <c r="J16" s="18">
        <f>13186.7-513.2</f>
        <v>12673.5</v>
      </c>
      <c r="K16" s="19">
        <f>SUM(G16:J16)</f>
        <v>34221.4</v>
      </c>
      <c r="O16" s="21"/>
    </row>
    <row r="17" spans="1:15" ht="48">
      <c r="A17" s="15" t="s">
        <v>30</v>
      </c>
      <c r="B17" s="17" t="s">
        <v>25</v>
      </c>
      <c r="C17" s="17" t="s">
        <v>31</v>
      </c>
      <c r="D17" s="17" t="s">
        <v>27</v>
      </c>
      <c r="E17" s="17" t="s">
        <v>29</v>
      </c>
      <c r="F17" s="17" t="s">
        <v>32</v>
      </c>
      <c r="G17" s="18">
        <f>28439.5+3340.2</f>
        <v>31779.7</v>
      </c>
      <c r="H17" s="18">
        <f>27532+2169.3</f>
        <v>29701.3</v>
      </c>
      <c r="I17" s="18">
        <f>56742.2+4494.2</f>
        <v>61236.399999999994</v>
      </c>
      <c r="J17" s="18">
        <f>40885.3+3239.6</f>
        <v>44124.9</v>
      </c>
      <c r="K17" s="19">
        <f>SUM(G17:J17)</f>
        <v>166842.3</v>
      </c>
      <c r="O17" s="14"/>
    </row>
    <row r="18" spans="1:11" ht="12.75" customHeight="1">
      <c r="A18" s="55" t="s">
        <v>33</v>
      </c>
      <c r="B18" s="55"/>
      <c r="C18" s="55"/>
      <c r="D18" s="55"/>
      <c r="E18" s="55"/>
      <c r="F18" s="55"/>
      <c r="G18" s="22">
        <f>G16+G17</f>
        <v>36579.3</v>
      </c>
      <c r="H18" s="22">
        <f>H16+H17</f>
        <v>36939.4</v>
      </c>
      <c r="I18" s="22">
        <f>I16+I17</f>
        <v>70746.59999999999</v>
      </c>
      <c r="J18" s="22">
        <f>J16+J17</f>
        <v>56798.4</v>
      </c>
      <c r="K18" s="22">
        <f>K15</f>
        <v>201063.69999999998</v>
      </c>
    </row>
    <row r="19" spans="1:11" ht="15.75" customHeight="1">
      <c r="A19" s="53" t="s">
        <v>34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1" s="24" customFormat="1" ht="33.75" customHeight="1">
      <c r="A20" s="56" t="s">
        <v>35</v>
      </c>
      <c r="B20" s="56"/>
      <c r="C20" s="56"/>
      <c r="D20" s="56"/>
      <c r="E20" s="56"/>
      <c r="F20" s="56"/>
      <c r="G20" s="23">
        <f aca="true" t="shared" si="0" ref="G20:J21">G21</f>
        <v>83.9</v>
      </c>
      <c r="H20" s="23">
        <f t="shared" si="0"/>
        <v>78.7</v>
      </c>
      <c r="I20" s="23">
        <f t="shared" si="0"/>
        <v>139.8</v>
      </c>
      <c r="J20" s="23">
        <f t="shared" si="0"/>
        <v>479.9</v>
      </c>
      <c r="K20" s="23">
        <f>K22</f>
        <v>782.3</v>
      </c>
    </row>
    <row r="21" spans="1:11" s="24" customFormat="1" ht="21.75" customHeight="1">
      <c r="A21" s="25" t="s">
        <v>36</v>
      </c>
      <c r="B21" s="25"/>
      <c r="C21" s="25"/>
      <c r="D21" s="25"/>
      <c r="E21" s="25"/>
      <c r="F21" s="25"/>
      <c r="G21" s="26">
        <f t="shared" si="0"/>
        <v>83.9</v>
      </c>
      <c r="H21" s="26">
        <f t="shared" si="0"/>
        <v>78.7</v>
      </c>
      <c r="I21" s="26">
        <f t="shared" si="0"/>
        <v>139.8</v>
      </c>
      <c r="J21" s="26">
        <f t="shared" si="0"/>
        <v>479.9</v>
      </c>
      <c r="K21" s="26">
        <f>K22</f>
        <v>782.3</v>
      </c>
    </row>
    <row r="22" spans="1:11" s="24" customFormat="1" ht="44.25" customHeight="1">
      <c r="A22" s="27" t="s">
        <v>37</v>
      </c>
      <c r="B22" s="17" t="s">
        <v>38</v>
      </c>
      <c r="C22" s="17" t="s">
        <v>39</v>
      </c>
      <c r="D22" s="17" t="s">
        <v>40</v>
      </c>
      <c r="E22" s="17" t="s">
        <v>29</v>
      </c>
      <c r="F22" s="17" t="s">
        <v>29</v>
      </c>
      <c r="G22" s="18">
        <v>83.9</v>
      </c>
      <c r="H22" s="18">
        <v>78.7</v>
      </c>
      <c r="I22" s="18">
        <v>139.8</v>
      </c>
      <c r="J22" s="18">
        <f>423.4+56.5</f>
        <v>479.9</v>
      </c>
      <c r="K22" s="19">
        <f>SUM(G22:J22)</f>
        <v>782.3</v>
      </c>
    </row>
    <row r="23" spans="1:11" ht="27" customHeight="1">
      <c r="A23" s="57" t="s">
        <v>41</v>
      </c>
      <c r="B23" s="57"/>
      <c r="C23" s="57"/>
      <c r="D23" s="57"/>
      <c r="E23" s="57"/>
      <c r="F23" s="57"/>
      <c r="G23" s="28">
        <f>G24+G33</f>
        <v>4910.6</v>
      </c>
      <c r="H23" s="28">
        <f>H24+H33</f>
        <v>4062.1000000000004</v>
      </c>
      <c r="I23" s="28">
        <f>I24+I33</f>
        <v>4710.7</v>
      </c>
      <c r="J23" s="28">
        <f>J24+J33</f>
        <v>5478.3</v>
      </c>
      <c r="K23" s="28">
        <f>K24+K33</f>
        <v>19161.699999999997</v>
      </c>
    </row>
    <row r="24" spans="1:11" ht="24">
      <c r="A24" s="25" t="s">
        <v>42</v>
      </c>
      <c r="B24" s="29"/>
      <c r="C24" s="29"/>
      <c r="D24" s="29"/>
      <c r="E24" s="29"/>
      <c r="F24" s="29"/>
      <c r="G24" s="30">
        <f>SUM(G25:G32)</f>
        <v>1801.7999999999997</v>
      </c>
      <c r="H24" s="30">
        <f>SUM(H25:H32)</f>
        <v>2728.4</v>
      </c>
      <c r="I24" s="30">
        <f>SUM(I25:I32)</f>
        <v>2946.7999999999997</v>
      </c>
      <c r="J24" s="30">
        <f>SUM(J25:J32)</f>
        <v>2607.8</v>
      </c>
      <c r="K24" s="30">
        <f>SUM(K25:K32)</f>
        <v>10084.8</v>
      </c>
    </row>
    <row r="25" spans="1:11" ht="15" customHeight="1">
      <c r="A25" s="54" t="s">
        <v>43</v>
      </c>
      <c r="B25" s="29" t="s">
        <v>25</v>
      </c>
      <c r="C25" s="29" t="s">
        <v>26</v>
      </c>
      <c r="D25" s="29" t="s">
        <v>40</v>
      </c>
      <c r="E25" s="29" t="s">
        <v>44</v>
      </c>
      <c r="F25" s="29" t="s">
        <v>29</v>
      </c>
      <c r="G25" s="31">
        <v>269.8</v>
      </c>
      <c r="H25" s="31">
        <v>672.2</v>
      </c>
      <c r="I25" s="31">
        <v>360.1</v>
      </c>
      <c r="J25" s="31">
        <v>585.7</v>
      </c>
      <c r="K25" s="32">
        <f aca="true" t="shared" si="1" ref="K25:K32">SUM(G25:J25)</f>
        <v>1887.8</v>
      </c>
    </row>
    <row r="26" spans="1:11" ht="64.5" customHeight="1">
      <c r="A26" s="54"/>
      <c r="B26" s="17" t="s">
        <v>25</v>
      </c>
      <c r="C26" s="17" t="s">
        <v>45</v>
      </c>
      <c r="D26" s="17" t="s">
        <v>40</v>
      </c>
      <c r="E26" s="33" t="s">
        <v>46</v>
      </c>
      <c r="F26" s="17" t="s">
        <v>29</v>
      </c>
      <c r="G26" s="18">
        <f>50.4+1201.1-0.5</f>
        <v>1251</v>
      </c>
      <c r="H26" s="18">
        <f>150.2+1385.4-50.3</f>
        <v>1485.3000000000002</v>
      </c>
      <c r="I26" s="18">
        <f>125.5+2047.7-0.6</f>
        <v>2172.6</v>
      </c>
      <c r="J26" s="18">
        <f>50.4+627.4-627.8</f>
        <v>50</v>
      </c>
      <c r="K26" s="19">
        <f t="shared" si="1"/>
        <v>4958.9</v>
      </c>
    </row>
    <row r="27" spans="1:11" ht="30" customHeight="1">
      <c r="A27" s="54"/>
      <c r="B27" s="17" t="s">
        <v>25</v>
      </c>
      <c r="C27" s="17" t="s">
        <v>47</v>
      </c>
      <c r="D27" s="17" t="s">
        <v>40</v>
      </c>
      <c r="E27" s="33" t="s">
        <v>48</v>
      </c>
      <c r="F27" s="17" t="s">
        <v>29</v>
      </c>
      <c r="G27" s="18">
        <f>11.6+6+3</f>
        <v>20.6</v>
      </c>
      <c r="H27" s="18">
        <v>6.8</v>
      </c>
      <c r="I27" s="18">
        <f>3+5+1.6</f>
        <v>9.6</v>
      </c>
      <c r="J27" s="18">
        <f>4+1.6</f>
        <v>5.6</v>
      </c>
      <c r="K27" s="19">
        <f t="shared" si="1"/>
        <v>42.6</v>
      </c>
    </row>
    <row r="28" spans="1:11" ht="17.25" customHeight="1">
      <c r="A28" s="54"/>
      <c r="B28" s="17" t="s">
        <v>25</v>
      </c>
      <c r="C28" s="17" t="s">
        <v>49</v>
      </c>
      <c r="D28" s="17" t="s">
        <v>40</v>
      </c>
      <c r="E28" s="33" t="s">
        <v>50</v>
      </c>
      <c r="F28" s="17" t="s">
        <v>29</v>
      </c>
      <c r="G28" s="18">
        <f>9.7+0.1-9.8</f>
        <v>0</v>
      </c>
      <c r="H28" s="18">
        <f>31+0.1-18.1</f>
        <v>13</v>
      </c>
      <c r="I28" s="18">
        <f>18+0.1-18.1</f>
        <v>0</v>
      </c>
      <c r="J28" s="18">
        <f>21.7+0.3-22</f>
        <v>0</v>
      </c>
      <c r="K28" s="19">
        <f t="shared" si="1"/>
        <v>13</v>
      </c>
    </row>
    <row r="29" spans="1:11" ht="75.75" customHeight="1">
      <c r="A29" s="34" t="s">
        <v>51</v>
      </c>
      <c r="B29" s="33" t="s">
        <v>52</v>
      </c>
      <c r="C29" s="17" t="s">
        <v>53</v>
      </c>
      <c r="D29" s="17" t="s">
        <v>40</v>
      </c>
      <c r="E29" s="35" t="s">
        <v>54</v>
      </c>
      <c r="F29" s="17" t="s">
        <v>29</v>
      </c>
      <c r="G29" s="18">
        <f>0.5+9.8</f>
        <v>10.3</v>
      </c>
      <c r="H29" s="18">
        <f>60.3+8.1</f>
        <v>68.39999999999999</v>
      </c>
      <c r="I29" s="18">
        <f>0.6+18.1</f>
        <v>18.700000000000003</v>
      </c>
      <c r="J29" s="18">
        <f>627.8+22</f>
        <v>649.8</v>
      </c>
      <c r="K29" s="19">
        <f>SUM(G29:J29)</f>
        <v>747.1999999999999</v>
      </c>
    </row>
    <row r="30" spans="1:11" ht="27.75" customHeight="1">
      <c r="A30" s="27" t="s">
        <v>55</v>
      </c>
      <c r="B30" s="33" t="s">
        <v>56</v>
      </c>
      <c r="C30" s="17" t="s">
        <v>57</v>
      </c>
      <c r="D30" s="17" t="s">
        <v>40</v>
      </c>
      <c r="E30" s="33" t="s">
        <v>58</v>
      </c>
      <c r="F30" s="17" t="s">
        <v>29</v>
      </c>
      <c r="G30" s="18">
        <f>43+8</f>
        <v>51</v>
      </c>
      <c r="H30" s="18">
        <f>52.6-52.6</f>
        <v>0</v>
      </c>
      <c r="I30" s="18">
        <v>54</v>
      </c>
      <c r="J30" s="18">
        <f>20.9+4</f>
        <v>24.9</v>
      </c>
      <c r="K30" s="19">
        <f t="shared" si="1"/>
        <v>129.9</v>
      </c>
    </row>
    <row r="31" spans="1:11" ht="52.5" customHeight="1">
      <c r="A31" s="27" t="s">
        <v>59</v>
      </c>
      <c r="B31" s="17" t="s">
        <v>60</v>
      </c>
      <c r="C31" s="17" t="s">
        <v>61</v>
      </c>
      <c r="D31" s="17" t="s">
        <v>40</v>
      </c>
      <c r="E31" s="17" t="s">
        <v>62</v>
      </c>
      <c r="F31" s="17" t="s">
        <v>29</v>
      </c>
      <c r="G31" s="18">
        <v>0</v>
      </c>
      <c r="H31" s="18">
        <f>52.6</f>
        <v>52.6</v>
      </c>
      <c r="I31" s="18">
        <v>0</v>
      </c>
      <c r="J31" s="18">
        <v>0</v>
      </c>
      <c r="K31" s="19">
        <f>SUM(G31:J31)</f>
        <v>52.6</v>
      </c>
    </row>
    <row r="32" spans="1:11" ht="39" customHeight="1">
      <c r="A32" s="36" t="s">
        <v>63</v>
      </c>
      <c r="B32" s="17" t="s">
        <v>38</v>
      </c>
      <c r="C32" s="17" t="s">
        <v>64</v>
      </c>
      <c r="D32" s="17" t="s">
        <v>40</v>
      </c>
      <c r="E32" s="17" t="s">
        <v>65</v>
      </c>
      <c r="F32" s="17" t="s">
        <v>29</v>
      </c>
      <c r="G32" s="18">
        <f>197.6+1.5</f>
        <v>199.1</v>
      </c>
      <c r="H32" s="18">
        <f>427.5+2.6</f>
        <v>430.1</v>
      </c>
      <c r="I32" s="18">
        <f>526.9-106.9-88.2</f>
        <v>331.8</v>
      </c>
      <c r="J32" s="18">
        <f>1252.8+7.3+31.7</f>
        <v>1291.8</v>
      </c>
      <c r="K32" s="19">
        <f t="shared" si="1"/>
        <v>2252.8</v>
      </c>
    </row>
    <row r="33" spans="1:11" ht="36">
      <c r="A33" s="25" t="s">
        <v>66</v>
      </c>
      <c r="B33" s="29"/>
      <c r="C33" s="29"/>
      <c r="D33" s="29"/>
      <c r="E33" s="29"/>
      <c r="F33" s="29"/>
      <c r="G33" s="26">
        <f>SUM(G34:G37)</f>
        <v>3108.8</v>
      </c>
      <c r="H33" s="26">
        <f>SUM(H34:H37)</f>
        <v>1333.7</v>
      </c>
      <c r="I33" s="26">
        <f>SUM(I34:I37)</f>
        <v>1763.9</v>
      </c>
      <c r="J33" s="26">
        <f>SUM(J34:J37)</f>
        <v>2870.5</v>
      </c>
      <c r="K33" s="26">
        <f>SUM(K34:K37)</f>
        <v>9076.9</v>
      </c>
    </row>
    <row r="34" spans="1:11" ht="90.75" customHeight="1">
      <c r="A34" s="37" t="s">
        <v>67</v>
      </c>
      <c r="B34" s="33" t="s">
        <v>68</v>
      </c>
      <c r="C34" s="17" t="s">
        <v>69</v>
      </c>
      <c r="D34" s="17" t="s">
        <v>40</v>
      </c>
      <c r="E34" s="35" t="s">
        <v>70</v>
      </c>
      <c r="F34" s="17" t="s">
        <v>71</v>
      </c>
      <c r="G34" s="18">
        <v>2668.8</v>
      </c>
      <c r="H34" s="18">
        <v>274.7</v>
      </c>
      <c r="I34" s="18">
        <v>282</v>
      </c>
      <c r="J34" s="18">
        <v>472.2</v>
      </c>
      <c r="K34" s="19">
        <f>SUM(G34:J34)</f>
        <v>3697.7</v>
      </c>
    </row>
    <row r="35" spans="1:11" ht="30.75" customHeight="1">
      <c r="A35" s="37" t="s">
        <v>55</v>
      </c>
      <c r="B35" s="17" t="s">
        <v>60</v>
      </c>
      <c r="C35" s="17" t="s">
        <v>72</v>
      </c>
      <c r="D35" s="17" t="s">
        <v>40</v>
      </c>
      <c r="E35" s="17" t="s">
        <v>62</v>
      </c>
      <c r="F35" s="33" t="s">
        <v>73</v>
      </c>
      <c r="G35" s="18"/>
      <c r="H35" s="18">
        <v>120</v>
      </c>
      <c r="I35" s="18"/>
      <c r="J35" s="18"/>
      <c r="K35" s="19">
        <f>SUM(G35:J35)</f>
        <v>120</v>
      </c>
    </row>
    <row r="36" spans="1:11" ht="38.25" customHeight="1">
      <c r="A36" s="37" t="s">
        <v>63</v>
      </c>
      <c r="B36" s="17" t="s">
        <v>38</v>
      </c>
      <c r="C36" s="17" t="s">
        <v>74</v>
      </c>
      <c r="D36" s="17" t="s">
        <v>40</v>
      </c>
      <c r="E36" s="17" t="s">
        <v>29</v>
      </c>
      <c r="F36" s="33" t="s">
        <v>75</v>
      </c>
      <c r="G36" s="18"/>
      <c r="H36" s="18">
        <v>439</v>
      </c>
      <c r="I36" s="18"/>
      <c r="J36" s="18">
        <v>439</v>
      </c>
      <c r="K36" s="19">
        <f>SUM(G36:J36)</f>
        <v>878</v>
      </c>
    </row>
    <row r="37" spans="1:11" ht="28.5" customHeight="1">
      <c r="A37" s="37" t="s">
        <v>76</v>
      </c>
      <c r="B37" s="17" t="s">
        <v>25</v>
      </c>
      <c r="C37" s="17" t="s">
        <v>77</v>
      </c>
      <c r="D37" s="17" t="s">
        <v>40</v>
      </c>
      <c r="E37" s="17" t="s">
        <v>29</v>
      </c>
      <c r="F37" s="33" t="s">
        <v>78</v>
      </c>
      <c r="G37" s="18">
        <v>440</v>
      </c>
      <c r="H37" s="18">
        <v>500</v>
      </c>
      <c r="I37" s="18">
        <f>1292.5+189.4</f>
        <v>1481.9</v>
      </c>
      <c r="J37" s="18">
        <v>1959.3</v>
      </c>
      <c r="K37" s="19">
        <f>SUM(G37:J37)</f>
        <v>4381.2</v>
      </c>
    </row>
    <row r="38" spans="1:11" s="5" customFormat="1" ht="12.75" customHeight="1">
      <c r="A38" s="56" t="s">
        <v>79</v>
      </c>
      <c r="B38" s="56"/>
      <c r="C38" s="56"/>
      <c r="D38" s="56"/>
      <c r="E38" s="56"/>
      <c r="F38" s="56"/>
      <c r="G38" s="56"/>
      <c r="H38" s="56"/>
      <c r="I38" s="56"/>
      <c r="J38" s="56"/>
      <c r="K38" s="38">
        <f>SUM(K39)</f>
        <v>15473.000000000002</v>
      </c>
    </row>
    <row r="39" spans="1:11" ht="39.75" customHeight="1">
      <c r="A39" s="25" t="s">
        <v>80</v>
      </c>
      <c r="B39" s="39"/>
      <c r="C39" s="40"/>
      <c r="D39" s="40"/>
      <c r="E39" s="40"/>
      <c r="F39" s="40"/>
      <c r="G39" s="30">
        <f>SUM(G40:G41)</f>
        <v>1826</v>
      </c>
      <c r="H39" s="30">
        <f>SUM(H40:H41)</f>
        <v>3645.7999999999997</v>
      </c>
      <c r="I39" s="30">
        <f>SUM(I40:I41)</f>
        <v>5731.4</v>
      </c>
      <c r="J39" s="30">
        <f>SUM(J40:J41)</f>
        <v>4269.8</v>
      </c>
      <c r="K39" s="30">
        <f>SUM(K40:K41)</f>
        <v>15473.000000000002</v>
      </c>
    </row>
    <row r="40" spans="1:11" ht="39" customHeight="1">
      <c r="A40" s="37" t="s">
        <v>81</v>
      </c>
      <c r="B40" s="29" t="s">
        <v>82</v>
      </c>
      <c r="C40" s="29" t="s">
        <v>83</v>
      </c>
      <c r="D40" s="29" t="s">
        <v>40</v>
      </c>
      <c r="E40" s="29" t="s">
        <v>29</v>
      </c>
      <c r="F40" s="29" t="s">
        <v>84</v>
      </c>
      <c r="G40" s="31">
        <v>62.2</v>
      </c>
      <c r="H40" s="31">
        <v>80.1</v>
      </c>
      <c r="I40" s="31">
        <v>135.2</v>
      </c>
      <c r="J40" s="31">
        <v>98.2</v>
      </c>
      <c r="K40" s="32">
        <f>SUM(G40:J40)</f>
        <v>375.7</v>
      </c>
    </row>
    <row r="41" spans="1:11" ht="39" customHeight="1">
      <c r="A41" s="37" t="s">
        <v>85</v>
      </c>
      <c r="B41" s="29" t="s">
        <v>86</v>
      </c>
      <c r="C41" s="29" t="s">
        <v>87</v>
      </c>
      <c r="D41" s="29" t="s">
        <v>40</v>
      </c>
      <c r="E41" s="29" t="s">
        <v>29</v>
      </c>
      <c r="F41" s="29" t="s">
        <v>84</v>
      </c>
      <c r="G41" s="31">
        <v>1763.8</v>
      </c>
      <c r="H41" s="31">
        <v>3565.7</v>
      </c>
      <c r="I41" s="31">
        <v>5596.2</v>
      </c>
      <c r="J41" s="31">
        <v>4171.6</v>
      </c>
      <c r="K41" s="32">
        <f>SUM(G41:J41)</f>
        <v>15097.300000000001</v>
      </c>
    </row>
    <row r="42" spans="1:11" ht="12.75" customHeight="1">
      <c r="A42" s="55" t="s">
        <v>88</v>
      </c>
      <c r="B42" s="55"/>
      <c r="C42" s="55"/>
      <c r="D42" s="55"/>
      <c r="E42" s="55"/>
      <c r="F42" s="55"/>
      <c r="G42" s="22">
        <f>SUM(G21,G23,G39)</f>
        <v>6820.5</v>
      </c>
      <c r="H42" s="22">
        <f>SUM(H21,H23,H39)</f>
        <v>7786.6</v>
      </c>
      <c r="I42" s="22">
        <f>SUM(I21,I23,I39)</f>
        <v>10581.9</v>
      </c>
      <c r="J42" s="22">
        <f>SUM(J21,J23,J39)</f>
        <v>10228</v>
      </c>
      <c r="K42" s="22">
        <f>SUM(K21,K23,K39)</f>
        <v>35417</v>
      </c>
    </row>
    <row r="43" spans="1:11" s="42" customFormat="1" ht="19.5" customHeight="1">
      <c r="A43" s="58" t="s">
        <v>89</v>
      </c>
      <c r="B43" s="58"/>
      <c r="C43" s="58"/>
      <c r="D43" s="58"/>
      <c r="E43" s="58"/>
      <c r="F43" s="58"/>
      <c r="G43" s="41">
        <f>G18+G42</f>
        <v>43399.8</v>
      </c>
      <c r="H43" s="41">
        <f>H18+H42</f>
        <v>44726</v>
      </c>
      <c r="I43" s="41">
        <f>I18+I42</f>
        <v>81328.49999999999</v>
      </c>
      <c r="J43" s="41">
        <f>J18+J42</f>
        <v>67026.4</v>
      </c>
      <c r="K43" s="41">
        <f>K18+K42</f>
        <v>236480.69999999998</v>
      </c>
    </row>
    <row r="44" ht="12.75">
      <c r="O44" s="3" t="s">
        <v>90</v>
      </c>
    </row>
    <row r="45" spans="9:15" ht="21.75" customHeight="1">
      <c r="I45" s="3"/>
      <c r="J45" s="3"/>
      <c r="K45" s="3"/>
      <c r="N45" s="43" t="s">
        <v>91</v>
      </c>
      <c r="O45" s="43" t="s">
        <v>92</v>
      </c>
    </row>
    <row r="46" spans="9:15" ht="12.75">
      <c r="I46" s="3"/>
      <c r="J46" s="3"/>
      <c r="K46" s="3"/>
      <c r="N46" s="44" t="s">
        <v>93</v>
      </c>
      <c r="O46" s="45">
        <v>44726063.95</v>
      </c>
    </row>
    <row r="47" spans="9:15" ht="12.75">
      <c r="I47" s="3"/>
      <c r="J47" s="3"/>
      <c r="K47" s="3"/>
      <c r="N47" s="44" t="s">
        <v>94</v>
      </c>
      <c r="O47" s="45">
        <v>43399790</v>
      </c>
    </row>
    <row r="48" spans="9:15" ht="12.75">
      <c r="I48" s="3"/>
      <c r="J48" s="3"/>
      <c r="K48" s="3"/>
      <c r="N48" s="44" t="s">
        <v>95</v>
      </c>
      <c r="O48" s="45">
        <f>81416620-88200</f>
        <v>81328420</v>
      </c>
    </row>
    <row r="49" spans="9:15" ht="12.75">
      <c r="I49" s="3"/>
      <c r="J49" s="3"/>
      <c r="K49" s="3"/>
      <c r="N49" s="44" t="s">
        <v>96</v>
      </c>
      <c r="O49" s="45">
        <f>66938224.95+31700+56500</f>
        <v>67026424.95</v>
      </c>
    </row>
    <row r="50" spans="9:15" ht="12.75">
      <c r="I50" s="3"/>
      <c r="J50" s="3"/>
      <c r="K50" s="3"/>
      <c r="N50" s="46" t="s">
        <v>97</v>
      </c>
      <c r="O50" s="47">
        <f>SUM(O46:O49)</f>
        <v>236480698.89999998</v>
      </c>
    </row>
  </sheetData>
  <sheetProtection selectLockedCells="1" selectUnlockedCells="1"/>
  <mergeCells count="16">
    <mergeCell ref="A25:A28"/>
    <mergeCell ref="A38:J38"/>
    <mergeCell ref="A42:F42"/>
    <mergeCell ref="A43:F43"/>
    <mergeCell ref="A14:K14"/>
    <mergeCell ref="A15:J15"/>
    <mergeCell ref="A18:F18"/>
    <mergeCell ref="A19:K19"/>
    <mergeCell ref="A20:F20"/>
    <mergeCell ref="A23:F23"/>
    <mergeCell ref="A9:K9"/>
    <mergeCell ref="A10:K10"/>
    <mergeCell ref="J11:K11"/>
    <mergeCell ref="A12:A13"/>
    <mergeCell ref="B12:F12"/>
    <mergeCell ref="G12:K12"/>
  </mergeCells>
  <printOptions/>
  <pageMargins left="0.5118055555555555" right="0" top="0.3541666666666667" bottom="0.27569444444444446" header="0.5118055555555555" footer="0.5118055555555555"/>
  <pageSetup horizontalDpi="300" verticalDpi="3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Бакашова Екатерина В.</cp:lastModifiedBy>
  <dcterms:modified xsi:type="dcterms:W3CDTF">2016-06-01T12:08:11Z</dcterms:modified>
  <cp:category/>
  <cp:version/>
  <cp:contentType/>
  <cp:contentStatus/>
</cp:coreProperties>
</file>