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0" windowWidth="19420" windowHeight="11020"/>
  </bookViews>
  <sheets>
    <sheet name="Приложение 2" sheetId="1" r:id="rId1"/>
  </sheets>
  <definedNames>
    <definedName name="_Toc384891825" localSheetId="0">'Приложение 2'!$B$7</definedName>
    <definedName name="_xlnm.Print_Titles" localSheetId="0">'Приложение 2'!$12:$12</definedName>
  </definedNames>
  <calcPr calcId="145621"/>
</workbook>
</file>

<file path=xl/calcChain.xml><?xml version="1.0" encoding="utf-8"?>
<calcChain xmlns="http://schemas.openxmlformats.org/spreadsheetml/2006/main">
  <c r="E61" i="1"/>
  <c r="F61"/>
  <c r="H61"/>
  <c r="G83"/>
  <c r="G67"/>
  <c r="G60"/>
  <c r="G45"/>
  <c r="F27"/>
  <c r="G18"/>
  <c r="D85" l="1"/>
  <c r="G80"/>
  <c r="G87" s="1"/>
  <c r="F39"/>
  <c r="F38"/>
  <c r="F87"/>
  <c r="D73"/>
  <c r="H74"/>
  <c r="G74"/>
  <c r="F74"/>
  <c r="E74"/>
  <c r="E38"/>
  <c r="D36"/>
  <c r="E37"/>
  <c r="F37"/>
  <c r="G37"/>
  <c r="H37"/>
  <c r="G55" l="1"/>
  <c r="D18"/>
  <c r="D76" l="1"/>
  <c r="H77"/>
  <c r="F77"/>
  <c r="E77"/>
  <c r="E86"/>
  <c r="H86"/>
  <c r="D83"/>
  <c r="E84"/>
  <c r="F84"/>
  <c r="G84"/>
  <c r="H84"/>
  <c r="H87" l="1"/>
  <c r="E87"/>
  <c r="E64"/>
  <c r="F64"/>
  <c r="H64"/>
  <c r="D63"/>
  <c r="D82" l="1"/>
  <c r="D84" s="1"/>
  <c r="D67"/>
  <c r="E68"/>
  <c r="F68"/>
  <c r="H68"/>
  <c r="G59"/>
  <c r="G61" s="1"/>
  <c r="G79"/>
  <c r="G75"/>
  <c r="G77" s="1"/>
  <c r="G70"/>
  <c r="G65"/>
  <c r="G62"/>
  <c r="G64" s="1"/>
  <c r="F56"/>
  <c r="F86" s="1"/>
  <c r="H20"/>
  <c r="G17"/>
  <c r="G81" l="1"/>
  <c r="G66"/>
  <c r="G86" s="1"/>
  <c r="D86" s="1"/>
  <c r="G68" l="1"/>
  <c r="H81"/>
  <c r="F81"/>
  <c r="E81"/>
  <c r="D80"/>
  <c r="D78"/>
  <c r="D75"/>
  <c r="D77" s="1"/>
  <c r="D72"/>
  <c r="D74" s="1"/>
  <c r="G44"/>
  <c r="D35"/>
  <c r="D37" s="1"/>
  <c r="D79" l="1"/>
  <c r="D81" s="1"/>
  <c r="D69" l="1"/>
  <c r="D70"/>
  <c r="D71" l="1"/>
  <c r="D66" l="1"/>
  <c r="D68" s="1"/>
  <c r="D65"/>
  <c r="D62" l="1"/>
  <c r="D64" s="1"/>
  <c r="D59"/>
  <c r="D56"/>
  <c r="D53"/>
  <c r="E49"/>
  <c r="F49"/>
  <c r="G49"/>
  <c r="H49"/>
  <c r="E50"/>
  <c r="D44"/>
  <c r="D26"/>
  <c r="D23"/>
  <c r="D24"/>
  <c r="D20"/>
  <c r="D17"/>
  <c r="H38"/>
  <c r="E89" l="1"/>
  <c r="D49"/>
  <c r="G38" l="1"/>
  <c r="D38" s="1"/>
  <c r="F50" l="1"/>
  <c r="G50"/>
  <c r="H50"/>
  <c r="E39" l="1"/>
  <c r="G39"/>
  <c r="H39"/>
  <c r="F90" l="1"/>
  <c r="G90"/>
  <c r="H90"/>
  <c r="F28"/>
  <c r="G19"/>
  <c r="E90" l="1"/>
  <c r="D90" s="1"/>
  <c r="D50" l="1"/>
  <c r="D87" l="1"/>
  <c r="E19" l="1"/>
  <c r="H88" l="1"/>
  <c r="E88"/>
  <c r="D60"/>
  <c r="D61" s="1"/>
  <c r="E58"/>
  <c r="F58"/>
  <c r="G58"/>
  <c r="H58"/>
  <c r="D57"/>
  <c r="E55"/>
  <c r="F55"/>
  <c r="H55"/>
  <c r="D54"/>
  <c r="F89"/>
  <c r="G89"/>
  <c r="H89"/>
  <c r="D45"/>
  <c r="E46"/>
  <c r="F46"/>
  <c r="G46"/>
  <c r="H46"/>
  <c r="D21"/>
  <c r="H25"/>
  <c r="G25"/>
  <c r="F25"/>
  <c r="E25"/>
  <c r="E28"/>
  <c r="G28"/>
  <c r="H28"/>
  <c r="D27"/>
  <c r="E22"/>
  <c r="F22"/>
  <c r="G22"/>
  <c r="H22"/>
  <c r="F19"/>
  <c r="H19"/>
  <c r="D46" l="1"/>
  <c r="D89"/>
  <c r="E91"/>
  <c r="F51"/>
  <c r="E51"/>
  <c r="D55"/>
  <c r="F40"/>
  <c r="F91"/>
  <c r="D58"/>
  <c r="D88"/>
  <c r="H91"/>
  <c r="F88"/>
  <c r="G88"/>
  <c r="G40"/>
  <c r="E40"/>
  <c r="G51"/>
  <c r="H51"/>
  <c r="D39"/>
  <c r="D25"/>
  <c r="D28"/>
  <c r="D22"/>
  <c r="D19"/>
  <c r="D40" l="1"/>
  <c r="D51"/>
  <c r="D91"/>
  <c r="H40"/>
  <c r="G91"/>
</calcChain>
</file>

<file path=xl/sharedStrings.xml><?xml version="1.0" encoding="utf-8"?>
<sst xmlns="http://schemas.openxmlformats.org/spreadsheetml/2006/main" count="138" uniqueCount="86">
  <si>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</si>
  <si>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</si>
  <si>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</si>
  <si>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</si>
  <si>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</si>
  <si>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</si>
  <si>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</si>
  <si>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</si>
  <si>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</si>
  <si>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</si>
  <si>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</si>
  <si>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</si>
  <si>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</si>
  <si>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</si>
  <si>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</si>
  <si>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</si>
  <si>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</si>
  <si>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</si>
  <si>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</si>
  <si>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</si>
  <si>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</si>
  <si>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</si>
  <si>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</si>
  <si>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</si>
  <si>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</si>
  <si>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</si>
  <si>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</si>
  <si>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</si>
  <si>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</si>
  <si>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</si>
  <si>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</si>
  <si>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</si>
  <si>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</si>
  <si>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</si>
  <si>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</si>
  <si>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</si>
  <si>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</si>
  <si>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</si>
  <si>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</si>
  <si>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</si>
  <si>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</si>
  <si>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</si>
  <si>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</si>
  <si>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</si>
  <si>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</si>
  <si>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</si>
  <si>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</si>
  <si>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</si>
  <si>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</si>
  <si>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</si>
  <si>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</si>
  <si>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</si>
  <si>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</si>
  <si>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</si>
  <si>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</si>
  <si>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</si>
  <si>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</si>
  <si>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</si>
  <si>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</si>
  <si>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</si>
  <si>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</si>
  <si>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</si>
  <si>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</si>
  <si>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</si>
  <si>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</si>
  <si>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</si>
  <si>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</si>
  <si>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</si>
  <si>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</si>
  <si>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</si>
  <si>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</si>
  <si>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</si>
  <si>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</si>
  <si>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</si>
  <si>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</si>
  <si>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</si>
  <si>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</si>
  <si>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</si>
  <si>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</si>
  <si>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</si>
  <si>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ВСЕГО по программе на 2022-2030 годы</t>
  </si>
  <si>
    <t>3.15.</t>
  </si>
  <si>
    <t>Иные межбюджетные трансферты на обеспечение переселения граждан из аварийного жилищного фонда</t>
  </si>
  <si>
    <t>и муниципальным долгом Сланцевского муниципального района» на 2022-2023 годы</t>
  </si>
  <si>
    <t xml:space="preserve">утверждено постановлением администраци Сланцевского муниципального района от 23.10.2019 № 1600-п </t>
  </si>
  <si>
    <t>(в редакции постановление администрации Сланцевского муницпального района от_________202_ № ___-п)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</si>
</sst>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Normal="100" workbookViewId="0">
      <selection activeCell="J5" sqref="J5"/>
    </sheetView>
  </sheetViews>
  <sheetFormatPr defaultColWidth="9.1796875" defaultRowHeight="14.5"/>
  <cols>
    <col min="1" max="1" width="5.7265625" style="1" customWidth="1"/>
    <col min="2" max="2" width="60.7265625" style="1" customWidth="1"/>
    <col min="3" max="3" width="7.81640625" style="1" customWidth="1"/>
    <col min="4" max="4" width="11.81640625" style="1" customWidth="1"/>
    <col min="5" max="5" width="10.26953125" style="1" customWidth="1"/>
    <col min="6" max="6" width="11.81640625" style="1" bestFit="1" customWidth="1"/>
    <col min="7" max="8" width="10.26953125" style="1" customWidth="1"/>
    <col min="9" max="9" width="16.7265625" style="1" customWidth="1"/>
    <col min="10" max="16384" width="9.1796875" style="1"/>
  </cols>
  <sheetData>
    <row r="1" spans="1:9" s="2" customFormat="1" ht="18">
      <c r="I1" s="7" t="s">
        <v>61</v>
      </c>
    </row>
    <row r="2" spans="1:9" s="2" customFormat="1" ht="32" customHeight="1">
      <c r="E2" s="56" t="s">
        <v>84</v>
      </c>
      <c r="F2" s="56"/>
      <c r="G2" s="56"/>
      <c r="H2" s="56"/>
      <c r="I2" s="56"/>
    </row>
    <row r="3" spans="1:9" s="2" customFormat="1" ht="26.5" customHeight="1">
      <c r="E3" s="56" t="s">
        <v>85</v>
      </c>
      <c r="F3" s="56"/>
      <c r="G3" s="56"/>
      <c r="H3" s="56"/>
      <c r="I3" s="56"/>
    </row>
    <row r="4" spans="1:9" s="2" customFormat="1" ht="18">
      <c r="B4" s="8"/>
    </row>
    <row r="5" spans="1:9" s="2" customFormat="1" ht="18">
      <c r="A5" s="45" t="s">
        <v>9</v>
      </c>
      <c r="B5" s="45"/>
      <c r="C5" s="45"/>
      <c r="D5" s="45"/>
      <c r="E5" s="45"/>
      <c r="F5" s="45"/>
      <c r="G5" s="45"/>
      <c r="H5" s="45"/>
      <c r="I5" s="45"/>
    </row>
    <row r="6" spans="1:9" s="2" customFormat="1" ht="18">
      <c r="A6" s="45" t="s">
        <v>83</v>
      </c>
      <c r="B6" s="45"/>
      <c r="C6" s="45"/>
      <c r="D6" s="45"/>
      <c r="E6" s="45"/>
      <c r="F6" s="45"/>
      <c r="G6" s="45"/>
      <c r="H6" s="45"/>
      <c r="I6" s="45"/>
    </row>
    <row r="7" spans="1:9" s="2" customFormat="1" ht="18">
      <c r="B7" s="8"/>
      <c r="D7" s="9"/>
      <c r="E7" s="9"/>
      <c r="F7" s="9"/>
      <c r="G7" s="9"/>
      <c r="H7" s="9"/>
    </row>
    <row r="8" spans="1:9" s="2" customFormat="1">
      <c r="A8" s="44" t="s">
        <v>12</v>
      </c>
      <c r="B8" s="44" t="s">
        <v>13</v>
      </c>
      <c r="C8" s="44" t="s">
        <v>5</v>
      </c>
      <c r="D8" s="44" t="s">
        <v>14</v>
      </c>
      <c r="E8" s="44"/>
      <c r="F8" s="44"/>
      <c r="G8" s="44"/>
      <c r="H8" s="44"/>
      <c r="I8" s="44" t="s">
        <v>16</v>
      </c>
    </row>
    <row r="9" spans="1:9" s="2" customFormat="1">
      <c r="A9" s="44"/>
      <c r="B9" s="44"/>
      <c r="C9" s="44"/>
      <c r="D9" s="44"/>
      <c r="E9" s="44"/>
      <c r="F9" s="44"/>
      <c r="G9" s="44"/>
      <c r="H9" s="44"/>
      <c r="I9" s="44"/>
    </row>
    <row r="10" spans="1:9" s="2" customFormat="1" ht="15.5">
      <c r="A10" s="44"/>
      <c r="B10" s="44"/>
      <c r="C10" s="44"/>
      <c r="D10" s="44" t="s">
        <v>17</v>
      </c>
      <c r="E10" s="44" t="s">
        <v>15</v>
      </c>
      <c r="F10" s="44"/>
      <c r="G10" s="44"/>
      <c r="H10" s="44"/>
      <c r="I10" s="44"/>
    </row>
    <row r="11" spans="1:9" s="2" customFormat="1" ht="93">
      <c r="A11" s="44"/>
      <c r="B11" s="44"/>
      <c r="C11" s="44"/>
      <c r="D11" s="44"/>
      <c r="E11" s="14" t="s">
        <v>6</v>
      </c>
      <c r="F11" s="14" t="s">
        <v>8</v>
      </c>
      <c r="G11" s="14" t="s">
        <v>0</v>
      </c>
      <c r="H11" s="14" t="s">
        <v>7</v>
      </c>
      <c r="I11" s="44"/>
    </row>
    <row r="12" spans="1:9" s="2" customFormat="1" ht="15.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s="2" customFormat="1" ht="15">
      <c r="A13" s="39" t="s">
        <v>10</v>
      </c>
      <c r="B13" s="39"/>
      <c r="C13" s="39"/>
      <c r="D13" s="39"/>
      <c r="E13" s="39"/>
      <c r="F13" s="39"/>
      <c r="G13" s="39"/>
      <c r="H13" s="39"/>
      <c r="I13" s="39"/>
    </row>
    <row r="14" spans="1:9" s="2" customFormat="1" ht="15">
      <c r="A14" s="39" t="s">
        <v>18</v>
      </c>
      <c r="B14" s="39"/>
      <c r="C14" s="39"/>
      <c r="D14" s="39"/>
      <c r="E14" s="39"/>
      <c r="F14" s="39"/>
      <c r="G14" s="39"/>
      <c r="H14" s="39"/>
      <c r="I14" s="39"/>
    </row>
    <row r="15" spans="1:9" s="2" customFormat="1" ht="15.5">
      <c r="A15" s="44" t="s">
        <v>19</v>
      </c>
      <c r="B15" s="48" t="s">
        <v>20</v>
      </c>
      <c r="C15" s="13">
        <v>2022</v>
      </c>
      <c r="D15" s="50" t="s">
        <v>2</v>
      </c>
      <c r="E15" s="51"/>
      <c r="F15" s="51"/>
      <c r="G15" s="51"/>
      <c r="H15" s="52"/>
      <c r="I15" s="44" t="s">
        <v>1</v>
      </c>
    </row>
    <row r="16" spans="1:9" s="2" customFormat="1" ht="15.5">
      <c r="A16" s="44"/>
      <c r="B16" s="48"/>
      <c r="C16" s="13">
        <v>2023</v>
      </c>
      <c r="D16" s="50" t="s">
        <v>2</v>
      </c>
      <c r="E16" s="51"/>
      <c r="F16" s="51"/>
      <c r="G16" s="51"/>
      <c r="H16" s="52"/>
      <c r="I16" s="44"/>
    </row>
    <row r="17" spans="1:9" s="2" customFormat="1" ht="22.5" customHeight="1">
      <c r="A17" s="44" t="s">
        <v>21</v>
      </c>
      <c r="B17" s="48" t="s">
        <v>22</v>
      </c>
      <c r="C17" s="13">
        <v>2022</v>
      </c>
      <c r="D17" s="5">
        <f t="shared" ref="D17" si="0">SUM(E17:H17)</f>
        <v>20625.599999999999</v>
      </c>
      <c r="E17" s="5"/>
      <c r="F17" s="6"/>
      <c r="G17" s="5">
        <f>19987.1+230.5+408</f>
        <v>20625.599999999999</v>
      </c>
      <c r="H17" s="5"/>
      <c r="I17" s="44" t="s">
        <v>1</v>
      </c>
    </row>
    <row r="18" spans="1:9" s="2" customFormat="1" ht="22.5" customHeight="1">
      <c r="A18" s="44"/>
      <c r="B18" s="48"/>
      <c r="C18" s="13">
        <v>2023</v>
      </c>
      <c r="D18" s="5">
        <f>SUM(E18:H18)</f>
        <v>22795.200000000001</v>
      </c>
      <c r="E18" s="5"/>
      <c r="F18" s="6"/>
      <c r="G18" s="5">
        <f>23718.2-484.9-438.1</f>
        <v>22795.200000000001</v>
      </c>
      <c r="H18" s="5"/>
      <c r="I18" s="44"/>
    </row>
    <row r="19" spans="1:9" s="2" customFormat="1" ht="15">
      <c r="A19" s="15"/>
      <c r="B19" s="16" t="s">
        <v>3</v>
      </c>
      <c r="C19" s="15"/>
      <c r="D19" s="4">
        <f>SUM(D17:D18)</f>
        <v>43420.800000000003</v>
      </c>
      <c r="E19" s="4">
        <f>SUM(E17:E18)</f>
        <v>0</v>
      </c>
      <c r="F19" s="4">
        <f>SUM(F17:F18)</f>
        <v>0</v>
      </c>
      <c r="G19" s="4">
        <f>SUM(G17:G18)</f>
        <v>43420.800000000003</v>
      </c>
      <c r="H19" s="4">
        <f>SUM(H17:H18)</f>
        <v>0</v>
      </c>
      <c r="I19" s="15"/>
    </row>
    <row r="20" spans="1:9" s="2" customFormat="1" ht="50.15" customHeight="1">
      <c r="A20" s="44" t="s">
        <v>23</v>
      </c>
      <c r="B20" s="48" t="s">
        <v>24</v>
      </c>
      <c r="C20" s="13">
        <v>2022</v>
      </c>
      <c r="D20" s="5">
        <f t="shared" ref="D20" si="1">SUM(E20:H20)</f>
        <v>2820</v>
      </c>
      <c r="E20" s="5"/>
      <c r="F20" s="5"/>
      <c r="G20" s="5"/>
      <c r="H20" s="5">
        <f>2277+543</f>
        <v>2820</v>
      </c>
      <c r="I20" s="44" t="s">
        <v>1</v>
      </c>
    </row>
    <row r="21" spans="1:9" s="2" customFormat="1" ht="50.15" customHeight="1">
      <c r="A21" s="44"/>
      <c r="B21" s="48"/>
      <c r="C21" s="13">
        <v>2023</v>
      </c>
      <c r="D21" s="5">
        <f t="shared" ref="D21" si="2">SUM(E21:H21)</f>
        <v>3184.2</v>
      </c>
      <c r="E21" s="5"/>
      <c r="F21" s="5"/>
      <c r="G21" s="5"/>
      <c r="H21" s="5">
        <v>3184.2</v>
      </c>
      <c r="I21" s="44"/>
    </row>
    <row r="22" spans="1:9" s="2" customFormat="1" ht="15">
      <c r="A22" s="15"/>
      <c r="B22" s="16" t="s">
        <v>3</v>
      </c>
      <c r="C22" s="15"/>
      <c r="D22" s="4">
        <f>SUM(D20:D21)</f>
        <v>6004.2</v>
      </c>
      <c r="E22" s="4">
        <f>SUM(E20:E21)</f>
        <v>0</v>
      </c>
      <c r="F22" s="4">
        <f>SUM(F20:F21)</f>
        <v>0</v>
      </c>
      <c r="G22" s="4">
        <f>SUM(G20:G21)</f>
        <v>0</v>
      </c>
      <c r="H22" s="4">
        <f>SUM(H20:H21)</f>
        <v>6004.2</v>
      </c>
      <c r="I22" s="15"/>
    </row>
    <row r="23" spans="1:9" s="2" customFormat="1" ht="40" customHeight="1">
      <c r="A23" s="42" t="s">
        <v>25</v>
      </c>
      <c r="B23" s="53" t="s">
        <v>26</v>
      </c>
      <c r="C23" s="13">
        <v>2022</v>
      </c>
      <c r="D23" s="5">
        <f t="shared" ref="D23" si="3">SUM(E23:H23)</f>
        <v>60</v>
      </c>
      <c r="E23" s="5"/>
      <c r="F23" s="5"/>
      <c r="G23" s="5"/>
      <c r="H23" s="5">
        <v>60</v>
      </c>
      <c r="I23" s="42" t="s">
        <v>1</v>
      </c>
    </row>
    <row r="24" spans="1:9" s="2" customFormat="1" ht="40" customHeight="1">
      <c r="A24" s="49"/>
      <c r="B24" s="54"/>
      <c r="C24" s="13">
        <v>2023</v>
      </c>
      <c r="D24" s="5">
        <f t="shared" ref="D24" si="4">SUM(E24:H24)</f>
        <v>60</v>
      </c>
      <c r="E24" s="5"/>
      <c r="F24" s="5"/>
      <c r="G24" s="5"/>
      <c r="H24" s="5">
        <v>60</v>
      </c>
      <c r="I24" s="49"/>
    </row>
    <row r="25" spans="1:9" s="2" customFormat="1" ht="15">
      <c r="A25" s="15"/>
      <c r="B25" s="16" t="s">
        <v>3</v>
      </c>
      <c r="C25" s="15"/>
      <c r="D25" s="4">
        <f>SUM(D23:D24)</f>
        <v>120</v>
      </c>
      <c r="E25" s="4">
        <f>SUM(E23:E24)</f>
        <v>0</v>
      </c>
      <c r="F25" s="4">
        <f>SUM(F23:F24)</f>
        <v>0</v>
      </c>
      <c r="G25" s="4">
        <f>SUM(G23:G24)</f>
        <v>0</v>
      </c>
      <c r="H25" s="4">
        <f>SUM(H23:H24)</f>
        <v>120</v>
      </c>
      <c r="I25" s="15"/>
    </row>
    <row r="26" spans="1:9" s="2" customFormat="1" ht="32.5" customHeight="1">
      <c r="A26" s="44" t="s">
        <v>27</v>
      </c>
      <c r="B26" s="48" t="s">
        <v>28</v>
      </c>
      <c r="C26" s="14">
        <v>2022</v>
      </c>
      <c r="D26" s="3">
        <f t="shared" ref="D26" si="5">SUM(E26:H26)</f>
        <v>78.2</v>
      </c>
      <c r="E26" s="3"/>
      <c r="F26" s="3">
        <v>78.2</v>
      </c>
      <c r="G26" s="3"/>
      <c r="H26" s="3"/>
      <c r="I26" s="44" t="s">
        <v>1</v>
      </c>
    </row>
    <row r="27" spans="1:9" s="2" customFormat="1" ht="32.5" customHeight="1">
      <c r="A27" s="44"/>
      <c r="B27" s="48"/>
      <c r="C27" s="14">
        <v>2023</v>
      </c>
      <c r="D27" s="3">
        <f t="shared" ref="D27" si="6">SUM(E27:H27)</f>
        <v>89.8</v>
      </c>
      <c r="E27" s="3"/>
      <c r="F27" s="3">
        <f>78+11.8</f>
        <v>89.8</v>
      </c>
      <c r="G27" s="3"/>
      <c r="H27" s="3"/>
      <c r="I27" s="44"/>
    </row>
    <row r="28" spans="1:9" s="2" customFormat="1" ht="15">
      <c r="A28" s="15"/>
      <c r="B28" s="16" t="s">
        <v>3</v>
      </c>
      <c r="C28" s="15"/>
      <c r="D28" s="4">
        <f>SUM(D26:D27)</f>
        <v>168</v>
      </c>
      <c r="E28" s="4">
        <f>SUM(E26:E27)</f>
        <v>0</v>
      </c>
      <c r="F28" s="4">
        <f>SUM(F26:F27)</f>
        <v>168</v>
      </c>
      <c r="G28" s="4">
        <f>SUM(G26:G27)</f>
        <v>0</v>
      </c>
      <c r="H28" s="4">
        <f>SUM(H26:H27)</f>
        <v>0</v>
      </c>
      <c r="I28" s="15"/>
    </row>
    <row r="29" spans="1:9" s="2" customFormat="1" ht="15.5">
      <c r="A29" s="44" t="s">
        <v>29</v>
      </c>
      <c r="B29" s="48" t="s">
        <v>30</v>
      </c>
      <c r="C29" s="14">
        <v>2022</v>
      </c>
      <c r="D29" s="48" t="s">
        <v>2</v>
      </c>
      <c r="E29" s="48"/>
      <c r="F29" s="48"/>
      <c r="G29" s="48"/>
      <c r="H29" s="48"/>
      <c r="I29" s="44" t="s">
        <v>1</v>
      </c>
    </row>
    <row r="30" spans="1:9" s="2" customFormat="1" ht="15.5">
      <c r="A30" s="44"/>
      <c r="B30" s="48"/>
      <c r="C30" s="14">
        <v>2023</v>
      </c>
      <c r="D30" s="48" t="s">
        <v>2</v>
      </c>
      <c r="E30" s="48"/>
      <c r="F30" s="48"/>
      <c r="G30" s="48"/>
      <c r="H30" s="48"/>
      <c r="I30" s="44"/>
    </row>
    <row r="31" spans="1:9" s="2" customFormat="1" ht="15.5">
      <c r="A31" s="44" t="s">
        <v>31</v>
      </c>
      <c r="B31" s="48" t="s">
        <v>32</v>
      </c>
      <c r="C31" s="14">
        <v>2022</v>
      </c>
      <c r="D31" s="48" t="s">
        <v>2</v>
      </c>
      <c r="E31" s="48"/>
      <c r="F31" s="48"/>
      <c r="G31" s="48"/>
      <c r="H31" s="48"/>
      <c r="I31" s="44" t="s">
        <v>1</v>
      </c>
    </row>
    <row r="32" spans="1:9" s="2" customFormat="1" ht="15.5">
      <c r="A32" s="44"/>
      <c r="B32" s="48"/>
      <c r="C32" s="14">
        <v>2023</v>
      </c>
      <c r="D32" s="48" t="s">
        <v>2</v>
      </c>
      <c r="E32" s="48"/>
      <c r="F32" s="48"/>
      <c r="G32" s="48"/>
      <c r="H32" s="48"/>
      <c r="I32" s="44"/>
    </row>
    <row r="33" spans="1:9" s="2" customFormat="1" ht="15.5">
      <c r="A33" s="44" t="s">
        <v>33</v>
      </c>
      <c r="B33" s="48" t="s">
        <v>34</v>
      </c>
      <c r="C33" s="14">
        <v>2022</v>
      </c>
      <c r="D33" s="48" t="s">
        <v>2</v>
      </c>
      <c r="E33" s="48"/>
      <c r="F33" s="48"/>
      <c r="G33" s="48"/>
      <c r="H33" s="48"/>
      <c r="I33" s="44" t="s">
        <v>1</v>
      </c>
    </row>
    <row r="34" spans="1:9" s="2" customFormat="1" ht="15.5">
      <c r="A34" s="44"/>
      <c r="B34" s="48"/>
      <c r="C34" s="14">
        <v>2023</v>
      </c>
      <c r="D34" s="48" t="s">
        <v>2</v>
      </c>
      <c r="E34" s="48"/>
      <c r="F34" s="48"/>
      <c r="G34" s="48"/>
      <c r="H34" s="48"/>
      <c r="I34" s="44"/>
    </row>
    <row r="35" spans="1:9" s="2" customFormat="1" ht="15.5">
      <c r="A35" s="42" t="s">
        <v>68</v>
      </c>
      <c r="B35" s="46" t="s">
        <v>69</v>
      </c>
      <c r="C35" s="23">
        <v>2022</v>
      </c>
      <c r="D35" s="3">
        <f t="shared" ref="D35:D36" si="7">SUM(E35:H35)</f>
        <v>763.3</v>
      </c>
      <c r="E35" s="3"/>
      <c r="F35" s="3">
        <v>763.3</v>
      </c>
      <c r="G35" s="3"/>
      <c r="H35" s="3"/>
      <c r="I35" s="42" t="s">
        <v>1</v>
      </c>
    </row>
    <row r="36" spans="1:9" s="2" customFormat="1" ht="15.5">
      <c r="A36" s="43"/>
      <c r="B36" s="47"/>
      <c r="C36" s="34">
        <v>2023</v>
      </c>
      <c r="D36" s="3">
        <f t="shared" si="7"/>
        <v>752.9</v>
      </c>
      <c r="E36" s="3"/>
      <c r="F36" s="3">
        <v>752.9</v>
      </c>
      <c r="G36" s="3"/>
      <c r="H36" s="3"/>
      <c r="I36" s="43"/>
    </row>
    <row r="37" spans="1:9" s="2" customFormat="1" ht="15.5">
      <c r="A37" s="34"/>
      <c r="B37" s="38" t="s">
        <v>3</v>
      </c>
      <c r="C37" s="36"/>
      <c r="D37" s="4">
        <f>SUM(D35:D36)</f>
        <v>1516.1999999999998</v>
      </c>
      <c r="E37" s="4">
        <f t="shared" ref="E37:H37" si="8">SUM(E35:E36)</f>
        <v>0</v>
      </c>
      <c r="F37" s="4">
        <f t="shared" si="8"/>
        <v>1516.1999999999998</v>
      </c>
      <c r="G37" s="4">
        <f t="shared" si="8"/>
        <v>0</v>
      </c>
      <c r="H37" s="4">
        <f t="shared" si="8"/>
        <v>0</v>
      </c>
      <c r="I37" s="34"/>
    </row>
    <row r="38" spans="1:9" s="2" customFormat="1" ht="15">
      <c r="A38" s="39"/>
      <c r="B38" s="55" t="s">
        <v>11</v>
      </c>
      <c r="C38" s="15">
        <v>2022</v>
      </c>
      <c r="D38" s="4">
        <f>SUM(E38:H38)</f>
        <v>24347.1</v>
      </c>
      <c r="E38" s="4">
        <f>E17+E20+E23+E26</f>
        <v>0</v>
      </c>
      <c r="F38" s="4">
        <f>F17+F20+F23+F26+F35</f>
        <v>841.5</v>
      </c>
      <c r="G38" s="4">
        <f>G17+G20+G23+G26</f>
        <v>20625.599999999999</v>
      </c>
      <c r="H38" s="4">
        <f>H17+H20+H23+H26</f>
        <v>2880</v>
      </c>
      <c r="I38" s="39"/>
    </row>
    <row r="39" spans="1:9" s="2" customFormat="1" ht="15">
      <c r="A39" s="39"/>
      <c r="B39" s="55"/>
      <c r="C39" s="15">
        <v>2023</v>
      </c>
      <c r="D39" s="4">
        <f t="shared" ref="D39" si="9">SUM(E39:H39)</f>
        <v>26882.100000000002</v>
      </c>
      <c r="E39" s="4">
        <f>E18+E21+E24+E27</f>
        <v>0</v>
      </c>
      <c r="F39" s="4">
        <f>F18+F21+F24+F27+F36</f>
        <v>842.69999999999993</v>
      </c>
      <c r="G39" s="4">
        <f>G18+G21+G24+G27</f>
        <v>22795.200000000001</v>
      </c>
      <c r="H39" s="4">
        <f>H18+H21+H24+H27</f>
        <v>3244.2</v>
      </c>
      <c r="I39" s="39"/>
    </row>
    <row r="40" spans="1:9" s="2" customFormat="1" ht="30.5">
      <c r="A40" s="15"/>
      <c r="B40" s="16" t="s">
        <v>35</v>
      </c>
      <c r="C40" s="15"/>
      <c r="D40" s="4">
        <f>SUM(D38:D39)</f>
        <v>51229.2</v>
      </c>
      <c r="E40" s="4">
        <f>SUM(E38:E39)</f>
        <v>0</v>
      </c>
      <c r="F40" s="4">
        <f>SUM(F38:F39)</f>
        <v>1684.1999999999998</v>
      </c>
      <c r="G40" s="4">
        <f>SUM(G38:G39)</f>
        <v>43420.800000000003</v>
      </c>
      <c r="H40" s="4">
        <f>SUM(H38:H39)</f>
        <v>6124.2</v>
      </c>
      <c r="I40" s="15"/>
    </row>
    <row r="41" spans="1:9" s="2" customFormat="1" ht="15">
      <c r="A41" s="39" t="s">
        <v>36</v>
      </c>
      <c r="B41" s="39"/>
      <c r="C41" s="39"/>
      <c r="D41" s="39"/>
      <c r="E41" s="39"/>
      <c r="F41" s="39"/>
      <c r="G41" s="39"/>
      <c r="H41" s="39"/>
      <c r="I41" s="39"/>
    </row>
    <row r="42" spans="1:9" s="2" customFormat="1" ht="25" customHeight="1">
      <c r="A42" s="44" t="s">
        <v>37</v>
      </c>
      <c r="B42" s="48" t="s">
        <v>38</v>
      </c>
      <c r="C42" s="14">
        <v>2022</v>
      </c>
      <c r="D42" s="48" t="s">
        <v>2</v>
      </c>
      <c r="E42" s="48"/>
      <c r="F42" s="48"/>
      <c r="G42" s="48"/>
      <c r="H42" s="48"/>
      <c r="I42" s="44" t="s">
        <v>1</v>
      </c>
    </row>
    <row r="43" spans="1:9" s="2" customFormat="1" ht="25" customHeight="1">
      <c r="A43" s="44"/>
      <c r="B43" s="48"/>
      <c r="C43" s="14">
        <v>2023</v>
      </c>
      <c r="D43" s="48" t="s">
        <v>2</v>
      </c>
      <c r="E43" s="48"/>
      <c r="F43" s="48"/>
      <c r="G43" s="48"/>
      <c r="H43" s="48"/>
      <c r="I43" s="44"/>
    </row>
    <row r="44" spans="1:9" s="2" customFormat="1" ht="15.5">
      <c r="A44" s="44" t="s">
        <v>39</v>
      </c>
      <c r="B44" s="48" t="s">
        <v>40</v>
      </c>
      <c r="C44" s="13">
        <v>2022</v>
      </c>
      <c r="D44" s="5">
        <f t="shared" ref="D44" si="10">SUM(E44:H44)</f>
        <v>0</v>
      </c>
      <c r="E44" s="5"/>
      <c r="F44" s="5"/>
      <c r="G44" s="5">
        <f>50-50</f>
        <v>0</v>
      </c>
      <c r="H44" s="5"/>
      <c r="I44" s="44" t="s">
        <v>4</v>
      </c>
    </row>
    <row r="45" spans="1:9" s="2" customFormat="1" ht="15.5">
      <c r="A45" s="44"/>
      <c r="B45" s="48"/>
      <c r="C45" s="13">
        <v>2023</v>
      </c>
      <c r="D45" s="5">
        <f t="shared" ref="D45" si="11">SUM(E45:H45)</f>
        <v>0</v>
      </c>
      <c r="E45" s="5"/>
      <c r="F45" s="5"/>
      <c r="G45" s="5">
        <f>50-50</f>
        <v>0</v>
      </c>
      <c r="H45" s="5"/>
      <c r="I45" s="44"/>
    </row>
    <row r="46" spans="1:9" s="2" customFormat="1" ht="15">
      <c r="A46" s="15"/>
      <c r="B46" s="16" t="s">
        <v>3</v>
      </c>
      <c r="C46" s="15"/>
      <c r="D46" s="4">
        <f>SUM(D44:D45)</f>
        <v>0</v>
      </c>
      <c r="E46" s="4">
        <f>SUM(E44:E45)</f>
        <v>0</v>
      </c>
      <c r="F46" s="4">
        <f>SUM(F44:F45)</f>
        <v>0</v>
      </c>
      <c r="G46" s="4">
        <f>SUM(G44:G45)</f>
        <v>0</v>
      </c>
      <c r="H46" s="4">
        <f>SUM(H44:H45)</f>
        <v>0</v>
      </c>
      <c r="I46" s="15"/>
    </row>
    <row r="47" spans="1:9" s="2" customFormat="1" ht="35.15" customHeight="1">
      <c r="A47" s="44" t="s">
        <v>41</v>
      </c>
      <c r="B47" s="48" t="s">
        <v>42</v>
      </c>
      <c r="C47" s="13">
        <v>2022</v>
      </c>
      <c r="D47" s="50" t="s">
        <v>2</v>
      </c>
      <c r="E47" s="51"/>
      <c r="F47" s="51"/>
      <c r="G47" s="51"/>
      <c r="H47" s="52"/>
      <c r="I47" s="44" t="s">
        <v>1</v>
      </c>
    </row>
    <row r="48" spans="1:9" s="2" customFormat="1" ht="35.15" customHeight="1">
      <c r="A48" s="44"/>
      <c r="B48" s="48"/>
      <c r="C48" s="13">
        <v>2023</v>
      </c>
      <c r="D48" s="50" t="s">
        <v>2</v>
      </c>
      <c r="E48" s="51"/>
      <c r="F48" s="51"/>
      <c r="G48" s="51"/>
      <c r="H48" s="52"/>
      <c r="I48" s="44"/>
    </row>
    <row r="49" spans="1:9" s="2" customFormat="1" ht="15">
      <c r="A49" s="39"/>
      <c r="B49" s="55" t="s">
        <v>43</v>
      </c>
      <c r="C49" s="10">
        <v>2022</v>
      </c>
      <c r="D49" s="4">
        <f>SUM(E49:H49)</f>
        <v>0</v>
      </c>
      <c r="E49" s="4">
        <f t="shared" ref="E49:H50" si="12">E44</f>
        <v>0</v>
      </c>
      <c r="F49" s="4">
        <f t="shared" si="12"/>
        <v>0</v>
      </c>
      <c r="G49" s="4">
        <f t="shared" si="12"/>
        <v>0</v>
      </c>
      <c r="H49" s="4">
        <f t="shared" si="12"/>
        <v>0</v>
      </c>
      <c r="I49" s="39"/>
    </row>
    <row r="50" spans="1:9" s="2" customFormat="1" ht="15">
      <c r="A50" s="39"/>
      <c r="B50" s="55"/>
      <c r="C50" s="10">
        <v>2023</v>
      </c>
      <c r="D50" s="4">
        <f t="shared" ref="D50" si="13">SUM(E50:H50)</f>
        <v>0</v>
      </c>
      <c r="E50" s="4">
        <f t="shared" si="12"/>
        <v>0</v>
      </c>
      <c r="F50" s="4">
        <f t="shared" si="12"/>
        <v>0</v>
      </c>
      <c r="G50" s="4">
        <f t="shared" si="12"/>
        <v>0</v>
      </c>
      <c r="H50" s="4">
        <f t="shared" si="12"/>
        <v>0</v>
      </c>
      <c r="I50" s="39"/>
    </row>
    <row r="51" spans="1:9" s="2" customFormat="1" ht="30.5">
      <c r="A51" s="15"/>
      <c r="B51" s="16" t="s">
        <v>44</v>
      </c>
      <c r="C51" s="15"/>
      <c r="D51" s="4">
        <f>SUM(D49:D50)</f>
        <v>0</v>
      </c>
      <c r="E51" s="4">
        <f>SUM(E49:E50)</f>
        <v>0</v>
      </c>
      <c r="F51" s="4">
        <f>SUM(F49:F50)</f>
        <v>0</v>
      </c>
      <c r="G51" s="4">
        <f>SUM(G49:G50)</f>
        <v>0</v>
      </c>
      <c r="H51" s="4">
        <f>SUM(H49:H50)</f>
        <v>0</v>
      </c>
      <c r="I51" s="15"/>
    </row>
    <row r="52" spans="1:9" s="2" customFormat="1" ht="15">
      <c r="A52" s="39" t="s">
        <v>45</v>
      </c>
      <c r="B52" s="39"/>
      <c r="C52" s="39"/>
      <c r="D52" s="39"/>
      <c r="E52" s="39"/>
      <c r="F52" s="39"/>
      <c r="G52" s="39"/>
      <c r="H52" s="39"/>
      <c r="I52" s="39"/>
    </row>
    <row r="53" spans="1:9" s="2" customFormat="1" ht="25" customHeight="1">
      <c r="A53" s="44" t="s">
        <v>46</v>
      </c>
      <c r="B53" s="48" t="s">
        <v>47</v>
      </c>
      <c r="C53" s="14">
        <v>2022</v>
      </c>
      <c r="D53" s="3">
        <f t="shared" ref="D53" si="14">SUM(E53:H53)</f>
        <v>21665</v>
      </c>
      <c r="E53" s="3"/>
      <c r="F53" s="3"/>
      <c r="G53" s="3">
        <v>21665</v>
      </c>
      <c r="H53" s="3"/>
      <c r="I53" s="44" t="s">
        <v>1</v>
      </c>
    </row>
    <row r="54" spans="1:9" s="2" customFormat="1" ht="25" customHeight="1">
      <c r="A54" s="44"/>
      <c r="B54" s="48"/>
      <c r="C54" s="14">
        <v>2023</v>
      </c>
      <c r="D54" s="3">
        <f t="shared" ref="D54" si="15">SUM(E54:H54)</f>
        <v>22986.6</v>
      </c>
      <c r="E54" s="3"/>
      <c r="F54" s="3"/>
      <c r="G54" s="3">
        <v>22986.6</v>
      </c>
      <c r="H54" s="3"/>
      <c r="I54" s="44"/>
    </row>
    <row r="55" spans="1:9" s="2" customFormat="1" ht="15">
      <c r="A55" s="15"/>
      <c r="B55" s="16" t="s">
        <v>3</v>
      </c>
      <c r="C55" s="15"/>
      <c r="D55" s="4">
        <f>SUM(D53:D54)</f>
        <v>44651.6</v>
      </c>
      <c r="E55" s="4">
        <f>SUM(E53:E54)</f>
        <v>0</v>
      </c>
      <c r="F55" s="4">
        <f>SUM(F53:F54)</f>
        <v>0</v>
      </c>
      <c r="G55" s="4">
        <f>SUM(G53:G54)</f>
        <v>44651.6</v>
      </c>
      <c r="H55" s="4">
        <f>SUM(H53:H54)</f>
        <v>0</v>
      </c>
      <c r="I55" s="15"/>
    </row>
    <row r="56" spans="1:9" s="2" customFormat="1" ht="25" customHeight="1">
      <c r="A56" s="44" t="s">
        <v>48</v>
      </c>
      <c r="B56" s="48" t="s">
        <v>49</v>
      </c>
      <c r="C56" s="14">
        <v>2022</v>
      </c>
      <c r="D56" s="3">
        <f t="shared" ref="D56" si="16">SUM(E56:H56)</f>
        <v>139681.20000000001</v>
      </c>
      <c r="E56" s="3"/>
      <c r="F56" s="3">
        <f>139708.1-26.9</f>
        <v>139681.20000000001</v>
      </c>
      <c r="G56" s="3"/>
      <c r="H56" s="3"/>
      <c r="I56" s="44" t="s">
        <v>1</v>
      </c>
    </row>
    <row r="57" spans="1:9" s="2" customFormat="1" ht="25" customHeight="1">
      <c r="A57" s="44"/>
      <c r="B57" s="48"/>
      <c r="C57" s="14">
        <v>2023</v>
      </c>
      <c r="D57" s="3">
        <f t="shared" ref="D57" si="17">SUM(E57:H57)</f>
        <v>153966.6</v>
      </c>
      <c r="E57" s="3"/>
      <c r="F57" s="3">
        <v>153966.6</v>
      </c>
      <c r="G57" s="3"/>
      <c r="H57" s="3"/>
      <c r="I57" s="44"/>
    </row>
    <row r="58" spans="1:9" s="2" customFormat="1" ht="15">
      <c r="A58" s="15"/>
      <c r="B58" s="16" t="s">
        <v>3</v>
      </c>
      <c r="C58" s="15"/>
      <c r="D58" s="4">
        <f>SUM(D56:D57)</f>
        <v>293647.80000000005</v>
      </c>
      <c r="E58" s="4">
        <f>SUM(E56:E57)</f>
        <v>0</v>
      </c>
      <c r="F58" s="4">
        <f>SUM(F56:F57)</f>
        <v>293647.80000000005</v>
      </c>
      <c r="G58" s="4">
        <f>SUM(G56:G57)</f>
        <v>0</v>
      </c>
      <c r="H58" s="4">
        <f>SUM(H56:H57)</f>
        <v>0</v>
      </c>
      <c r="I58" s="15"/>
    </row>
    <row r="59" spans="1:9" s="2" customFormat="1" ht="35.15" customHeight="1">
      <c r="A59" s="42" t="s">
        <v>50</v>
      </c>
      <c r="B59" s="53" t="s">
        <v>51</v>
      </c>
      <c r="C59" s="14">
        <v>2022</v>
      </c>
      <c r="D59" s="3">
        <f t="shared" ref="D59" si="18">SUM(E59:H59)</f>
        <v>10834.3</v>
      </c>
      <c r="E59" s="3"/>
      <c r="F59" s="3"/>
      <c r="G59" s="3">
        <f>2641.2+8193.1</f>
        <v>10834.3</v>
      </c>
      <c r="H59" s="3"/>
      <c r="I59" s="44" t="s">
        <v>1</v>
      </c>
    </row>
    <row r="60" spans="1:9" s="2" customFormat="1" ht="35.15" customHeight="1">
      <c r="A60" s="49"/>
      <c r="B60" s="54"/>
      <c r="C60" s="14">
        <v>2023</v>
      </c>
      <c r="D60" s="3">
        <f t="shared" ref="D60" si="19">SUM(E60:H60)</f>
        <v>32702.9</v>
      </c>
      <c r="E60" s="3"/>
      <c r="F60" s="3"/>
      <c r="G60" s="3">
        <f>6626.5+16807.4+7157.8+2111.2</f>
        <v>32702.9</v>
      </c>
      <c r="H60" s="3"/>
      <c r="I60" s="44"/>
    </row>
    <row r="61" spans="1:9" s="2" customFormat="1" ht="15">
      <c r="A61" s="15"/>
      <c r="B61" s="16" t="s">
        <v>3</v>
      </c>
      <c r="C61" s="15"/>
      <c r="D61" s="4">
        <f>SUM(D59:D60)</f>
        <v>43537.2</v>
      </c>
      <c r="E61" s="4">
        <f>SUM(E59:E60)</f>
        <v>0</v>
      </c>
      <c r="F61" s="4">
        <f>SUM(F59:F60)</f>
        <v>0</v>
      </c>
      <c r="G61" s="4">
        <f>SUM(G59:G60)</f>
        <v>43537.2</v>
      </c>
      <c r="H61" s="4">
        <f>SUM(H59:H60)</f>
        <v>0</v>
      </c>
      <c r="I61" s="15"/>
    </row>
    <row r="62" spans="1:9" s="2" customFormat="1" ht="50.15" customHeight="1">
      <c r="A62" s="42" t="s">
        <v>52</v>
      </c>
      <c r="B62" s="46" t="s">
        <v>53</v>
      </c>
      <c r="C62" s="14">
        <v>2022</v>
      </c>
      <c r="D62" s="3">
        <f t="shared" ref="D62:D63" si="20">SUM(E62:H62)</f>
        <v>4166.3</v>
      </c>
      <c r="E62" s="3"/>
      <c r="F62" s="3"/>
      <c r="G62" s="3">
        <f>2001.2+118.1+2047</f>
        <v>4166.3</v>
      </c>
      <c r="H62" s="3"/>
      <c r="I62" s="42" t="s">
        <v>1</v>
      </c>
    </row>
    <row r="63" spans="1:9" s="2" customFormat="1" ht="50.15" customHeight="1">
      <c r="A63" s="43"/>
      <c r="B63" s="47"/>
      <c r="C63" s="29">
        <v>2023</v>
      </c>
      <c r="D63" s="3">
        <f t="shared" si="20"/>
        <v>233.8</v>
      </c>
      <c r="E63" s="3"/>
      <c r="F63" s="3"/>
      <c r="G63" s="3">
        <v>233.8</v>
      </c>
      <c r="H63" s="3"/>
      <c r="I63" s="43"/>
    </row>
    <row r="64" spans="1:9" s="2" customFormat="1" ht="15">
      <c r="A64" s="28"/>
      <c r="B64" s="30" t="s">
        <v>3</v>
      </c>
      <c r="C64" s="28"/>
      <c r="D64" s="4">
        <f>SUM(D62:D63)</f>
        <v>4400.1000000000004</v>
      </c>
      <c r="E64" s="4">
        <f t="shared" ref="E64:H64" si="21">SUM(E62:E63)</f>
        <v>0</v>
      </c>
      <c r="F64" s="4">
        <f t="shared" si="21"/>
        <v>0</v>
      </c>
      <c r="G64" s="4">
        <f t="shared" si="21"/>
        <v>4400.1000000000004</v>
      </c>
      <c r="H64" s="4">
        <f t="shared" si="21"/>
        <v>0</v>
      </c>
      <c r="I64" s="28"/>
    </row>
    <row r="65" spans="1:9" s="2" customFormat="1" ht="62">
      <c r="A65" s="14" t="s">
        <v>57</v>
      </c>
      <c r="B65" s="12" t="s">
        <v>59</v>
      </c>
      <c r="C65" s="14">
        <v>2022</v>
      </c>
      <c r="D65" s="3">
        <f t="shared" ref="D65:D70" si="22">SUM(E65:H65)</f>
        <v>0</v>
      </c>
      <c r="E65" s="3"/>
      <c r="F65" s="3"/>
      <c r="G65" s="3">
        <f>600-600</f>
        <v>0</v>
      </c>
      <c r="H65" s="3"/>
      <c r="I65" s="14" t="s">
        <v>1</v>
      </c>
    </row>
    <row r="66" spans="1:9" s="2" customFormat="1" ht="26.25" customHeight="1">
      <c r="A66" s="42" t="s">
        <v>58</v>
      </c>
      <c r="B66" s="46" t="s">
        <v>60</v>
      </c>
      <c r="C66" s="14">
        <v>2022</v>
      </c>
      <c r="D66" s="3">
        <f t="shared" si="22"/>
        <v>0</v>
      </c>
      <c r="E66" s="3"/>
      <c r="F66" s="3"/>
      <c r="G66" s="3">
        <f>600-600</f>
        <v>0</v>
      </c>
      <c r="H66" s="3"/>
      <c r="I66" s="42" t="s">
        <v>1</v>
      </c>
    </row>
    <row r="67" spans="1:9" s="2" customFormat="1" ht="26.25" customHeight="1">
      <c r="A67" s="43"/>
      <c r="B67" s="47"/>
      <c r="C67" s="25">
        <v>2023</v>
      </c>
      <c r="D67" s="3">
        <f>SUM(E67:H67)</f>
        <v>4841.2999999999993</v>
      </c>
      <c r="E67" s="3"/>
      <c r="F67" s="3"/>
      <c r="G67" s="3">
        <f>5090.4+514.5-763.6</f>
        <v>4841.2999999999993</v>
      </c>
      <c r="H67" s="3"/>
      <c r="I67" s="43"/>
    </row>
    <row r="68" spans="1:9" s="2" customFormat="1" ht="15">
      <c r="A68" s="27"/>
      <c r="B68" s="26" t="s">
        <v>3</v>
      </c>
      <c r="C68" s="27"/>
      <c r="D68" s="4">
        <f>SUM(D66:D67)</f>
        <v>4841.2999999999993</v>
      </c>
      <c r="E68" s="4">
        <f t="shared" ref="E68:H68" si="23">SUM(E66:E67)</f>
        <v>0</v>
      </c>
      <c r="F68" s="4">
        <f t="shared" si="23"/>
        <v>0</v>
      </c>
      <c r="G68" s="4">
        <f t="shared" si="23"/>
        <v>4841.2999999999993</v>
      </c>
      <c r="H68" s="4">
        <f t="shared" si="23"/>
        <v>0</v>
      </c>
      <c r="I68" s="27"/>
    </row>
    <row r="69" spans="1:9" s="2" customFormat="1" ht="46.5">
      <c r="A69" s="20" t="s">
        <v>62</v>
      </c>
      <c r="B69" s="19" t="s">
        <v>63</v>
      </c>
      <c r="C69" s="20">
        <v>2022</v>
      </c>
      <c r="D69" s="3">
        <f t="shared" ref="D69" si="24">SUM(E69:H69)</f>
        <v>2750</v>
      </c>
      <c r="E69" s="3"/>
      <c r="F69" s="3"/>
      <c r="G69" s="3">
        <v>2750</v>
      </c>
      <c r="H69" s="3"/>
      <c r="I69" s="20" t="s">
        <v>1</v>
      </c>
    </row>
    <row r="70" spans="1:9" s="2" customFormat="1" ht="62">
      <c r="A70" s="20" t="s">
        <v>64</v>
      </c>
      <c r="B70" s="19" t="s">
        <v>66</v>
      </c>
      <c r="C70" s="20">
        <v>2022</v>
      </c>
      <c r="D70" s="3">
        <f t="shared" si="22"/>
        <v>22947.8</v>
      </c>
      <c r="E70" s="3"/>
      <c r="F70" s="3"/>
      <c r="G70" s="3">
        <f>21500+3799-2351.2</f>
        <v>22947.8</v>
      </c>
      <c r="H70" s="3"/>
      <c r="I70" s="20" t="s">
        <v>1</v>
      </c>
    </row>
    <row r="71" spans="1:9" s="2" customFormat="1" ht="46.5">
      <c r="A71" s="17" t="s">
        <v>65</v>
      </c>
      <c r="B71" s="18" t="s">
        <v>67</v>
      </c>
      <c r="C71" s="17">
        <v>2022</v>
      </c>
      <c r="D71" s="3">
        <f t="shared" ref="D71" si="25">SUM(E71:H71)</f>
        <v>1000</v>
      </c>
      <c r="E71" s="3"/>
      <c r="F71" s="3"/>
      <c r="G71" s="3">
        <v>1000</v>
      </c>
      <c r="H71" s="3"/>
      <c r="I71" s="17" t="s">
        <v>1</v>
      </c>
    </row>
    <row r="72" spans="1:9" s="2" customFormat="1" ht="39" customHeight="1">
      <c r="A72" s="42" t="s">
        <v>70</v>
      </c>
      <c r="B72" s="46" t="s">
        <v>74</v>
      </c>
      <c r="C72" s="23">
        <v>2022</v>
      </c>
      <c r="D72" s="3">
        <f t="shared" ref="D72:D73" si="26">SUM(E72:H72)</f>
        <v>796.2</v>
      </c>
      <c r="E72" s="3"/>
      <c r="F72" s="3">
        <v>796.2</v>
      </c>
      <c r="G72" s="3"/>
      <c r="H72" s="3"/>
      <c r="I72" s="42" t="s">
        <v>1</v>
      </c>
    </row>
    <row r="73" spans="1:9" s="2" customFormat="1" ht="39" customHeight="1">
      <c r="A73" s="43"/>
      <c r="B73" s="47"/>
      <c r="C73" s="34">
        <v>2023</v>
      </c>
      <c r="D73" s="3">
        <f t="shared" si="26"/>
        <v>652.70000000000005</v>
      </c>
      <c r="E73" s="3"/>
      <c r="F73" s="3">
        <v>652.70000000000005</v>
      </c>
      <c r="G73" s="3"/>
      <c r="H73" s="3"/>
      <c r="I73" s="43"/>
    </row>
    <row r="74" spans="1:9" s="2" customFormat="1" ht="15.5">
      <c r="A74" s="37"/>
      <c r="B74" s="38" t="s">
        <v>3</v>
      </c>
      <c r="C74" s="36"/>
      <c r="D74" s="4">
        <f>SUM(D72:D73)</f>
        <v>1448.9</v>
      </c>
      <c r="E74" s="4">
        <f t="shared" ref="E74:H74" si="27">SUM(E72:E73)</f>
        <v>0</v>
      </c>
      <c r="F74" s="4">
        <f t="shared" si="27"/>
        <v>1448.9</v>
      </c>
      <c r="G74" s="4">
        <f t="shared" si="27"/>
        <v>0</v>
      </c>
      <c r="H74" s="4">
        <f t="shared" si="27"/>
        <v>0</v>
      </c>
      <c r="I74" s="34"/>
    </row>
    <row r="75" spans="1:9" s="2" customFormat="1" ht="33" customHeight="1">
      <c r="A75" s="42" t="s">
        <v>71</v>
      </c>
      <c r="B75" s="46" t="s">
        <v>75</v>
      </c>
      <c r="C75" s="23">
        <v>2022</v>
      </c>
      <c r="D75" s="3">
        <f t="shared" ref="D75:D76" si="28">SUM(E75:H75)</f>
        <v>3196.6000000000004</v>
      </c>
      <c r="E75" s="3"/>
      <c r="F75" s="3"/>
      <c r="G75" s="3">
        <f>5429.8-2233.2</f>
        <v>3196.6000000000004</v>
      </c>
      <c r="H75" s="3"/>
      <c r="I75" s="23" t="s">
        <v>1</v>
      </c>
    </row>
    <row r="76" spans="1:9" s="2" customFormat="1" ht="33" customHeight="1">
      <c r="A76" s="49"/>
      <c r="B76" s="47"/>
      <c r="C76" s="32">
        <v>2023</v>
      </c>
      <c r="D76" s="3">
        <f t="shared" si="28"/>
        <v>1037.9000000000001</v>
      </c>
      <c r="E76" s="3"/>
      <c r="F76" s="3"/>
      <c r="G76" s="3">
        <v>1037.9000000000001</v>
      </c>
      <c r="H76" s="3"/>
      <c r="I76" s="32"/>
    </row>
    <row r="77" spans="1:9" s="11" customFormat="1" ht="15">
      <c r="A77" s="49"/>
      <c r="B77" s="33" t="s">
        <v>3</v>
      </c>
      <c r="C77" s="31"/>
      <c r="D77" s="4">
        <f>SUM(D75:D76)</f>
        <v>4234.5</v>
      </c>
      <c r="E77" s="4">
        <f t="shared" ref="E77" si="29">SUM(E75:E76)</f>
        <v>0</v>
      </c>
      <c r="F77" s="4">
        <f t="shared" ref="F77" si="30">SUM(F75:F76)</f>
        <v>0</v>
      </c>
      <c r="G77" s="4">
        <f t="shared" ref="G77" si="31">SUM(G75:G76)</f>
        <v>4234.5</v>
      </c>
      <c r="H77" s="4">
        <f t="shared" ref="H77" si="32">SUM(H75:H76)</f>
        <v>0</v>
      </c>
      <c r="I77" s="31"/>
    </row>
    <row r="78" spans="1:9" s="2" customFormat="1" ht="62">
      <c r="A78" s="23" t="s">
        <v>72</v>
      </c>
      <c r="B78" s="21" t="s">
        <v>76</v>
      </c>
      <c r="C78" s="23">
        <v>2022</v>
      </c>
      <c r="D78" s="3">
        <f>SUM(E78:H78)</f>
        <v>6398.2</v>
      </c>
      <c r="E78" s="3"/>
      <c r="F78" s="3"/>
      <c r="G78" s="3">
        <v>6398.2</v>
      </c>
      <c r="H78" s="3"/>
      <c r="I78" s="23" t="s">
        <v>1</v>
      </c>
    </row>
    <row r="79" spans="1:9" s="2" customFormat="1" ht="40" customHeight="1">
      <c r="A79" s="44" t="s">
        <v>73</v>
      </c>
      <c r="B79" s="48" t="s">
        <v>77</v>
      </c>
      <c r="C79" s="23">
        <v>2022</v>
      </c>
      <c r="D79" s="3">
        <f t="shared" ref="D79" si="33">SUM(E79:H79)</f>
        <v>0</v>
      </c>
      <c r="E79" s="3"/>
      <c r="F79" s="3"/>
      <c r="G79" s="3">
        <f>395.5-395.5</f>
        <v>0</v>
      </c>
      <c r="H79" s="3"/>
      <c r="I79" s="44" t="s">
        <v>1</v>
      </c>
    </row>
    <row r="80" spans="1:9" s="2" customFormat="1" ht="40" customHeight="1">
      <c r="A80" s="44"/>
      <c r="B80" s="48"/>
      <c r="C80" s="23">
        <v>2023</v>
      </c>
      <c r="D80" s="3">
        <f t="shared" ref="D80" si="34">SUM(E80:H80)</f>
        <v>3057.8</v>
      </c>
      <c r="E80" s="3"/>
      <c r="F80" s="3"/>
      <c r="G80" s="3">
        <f>1941.6-546.6+1662.8</f>
        <v>3057.8</v>
      </c>
      <c r="H80" s="3"/>
      <c r="I80" s="44"/>
    </row>
    <row r="81" spans="1:9" s="2" customFormat="1" ht="15">
      <c r="A81" s="24"/>
      <c r="B81" s="22" t="s">
        <v>3</v>
      </c>
      <c r="C81" s="24"/>
      <c r="D81" s="4">
        <f>SUM(D79:D80)</f>
        <v>3057.8</v>
      </c>
      <c r="E81" s="4">
        <f>SUM(E79:E80)</f>
        <v>0</v>
      </c>
      <c r="F81" s="4">
        <f>SUM(F79:F80)</f>
        <v>0</v>
      </c>
      <c r="G81" s="4">
        <f>SUM(G79:G80)</f>
        <v>3057.8</v>
      </c>
      <c r="H81" s="4">
        <f>SUM(H79:H80)</f>
        <v>0</v>
      </c>
      <c r="I81" s="24"/>
    </row>
    <row r="82" spans="1:9" s="2" customFormat="1" ht="32.25" customHeight="1">
      <c r="A82" s="42" t="s">
        <v>78</v>
      </c>
      <c r="B82" s="46" t="s">
        <v>79</v>
      </c>
      <c r="C82" s="25">
        <v>2022</v>
      </c>
      <c r="D82" s="3">
        <f>SUM(E82:H82)</f>
        <v>1132.8</v>
      </c>
      <c r="E82" s="3"/>
      <c r="F82" s="3"/>
      <c r="G82" s="3">
        <v>1132.8</v>
      </c>
      <c r="H82" s="3"/>
      <c r="I82" s="42" t="s">
        <v>1</v>
      </c>
    </row>
    <row r="83" spans="1:9" s="2" customFormat="1" ht="32.25" customHeight="1">
      <c r="A83" s="49"/>
      <c r="B83" s="47"/>
      <c r="C83" s="32">
        <v>2023</v>
      </c>
      <c r="D83" s="3">
        <f>SUM(E83:H83)</f>
        <v>2155.5</v>
      </c>
      <c r="E83" s="3"/>
      <c r="F83" s="3"/>
      <c r="G83" s="3">
        <f>1139.1+1016.4</f>
        <v>2155.5</v>
      </c>
      <c r="H83" s="3"/>
      <c r="I83" s="43"/>
    </row>
    <row r="84" spans="1:9" s="11" customFormat="1" ht="15">
      <c r="A84" s="43"/>
      <c r="B84" s="33" t="s">
        <v>3</v>
      </c>
      <c r="C84" s="31"/>
      <c r="D84" s="4">
        <f>SUM(D82:D83)</f>
        <v>3288.3</v>
      </c>
      <c r="E84" s="4">
        <f t="shared" ref="E84:H84" si="35">SUM(E82:E83)</f>
        <v>0</v>
      </c>
      <c r="F84" s="4">
        <f t="shared" si="35"/>
        <v>0</v>
      </c>
      <c r="G84" s="4">
        <f t="shared" si="35"/>
        <v>3288.3</v>
      </c>
      <c r="H84" s="4">
        <f t="shared" si="35"/>
        <v>0</v>
      </c>
      <c r="I84" s="31"/>
    </row>
    <row r="85" spans="1:9" s="2" customFormat="1" ht="31">
      <c r="A85" s="34" t="s">
        <v>81</v>
      </c>
      <c r="B85" s="35" t="s">
        <v>82</v>
      </c>
      <c r="C85" s="34">
        <v>2023</v>
      </c>
      <c r="D85" s="3">
        <f>SUM(E85:H85)</f>
        <v>950</v>
      </c>
      <c r="E85" s="3"/>
      <c r="F85" s="3"/>
      <c r="G85" s="3">
        <v>950</v>
      </c>
      <c r="H85" s="3"/>
      <c r="I85" s="34" t="s">
        <v>1</v>
      </c>
    </row>
    <row r="86" spans="1:9" s="11" customFormat="1" ht="15.75" customHeight="1">
      <c r="A86" s="39"/>
      <c r="B86" s="40" t="s">
        <v>54</v>
      </c>
      <c r="C86" s="15">
        <v>2022</v>
      </c>
      <c r="D86" s="4">
        <f>SUM(E86:H86)</f>
        <v>214568.40000000002</v>
      </c>
      <c r="E86" s="4">
        <f>E53+E56+E59+E62+E65+E66+E69+E70+E71</f>
        <v>0</v>
      </c>
      <c r="F86" s="4">
        <f>F53+F56+F59+F62+F65+F66+F69+F70+F71+F72</f>
        <v>140477.40000000002</v>
      </c>
      <c r="G86" s="4">
        <f>G53+G56+G59+G62+G65+G66+G69+G70+G71+G75+G78+G79+G82</f>
        <v>74091</v>
      </c>
      <c r="H86" s="4">
        <f>H53+H56+H59+H62+H65+H66+H69+H70+H71+H75+H78+H79+H82</f>
        <v>0</v>
      </c>
      <c r="I86" s="39" t="s">
        <v>1</v>
      </c>
    </row>
    <row r="87" spans="1:9" s="11" customFormat="1" ht="15">
      <c r="A87" s="39"/>
      <c r="B87" s="41"/>
      <c r="C87" s="15">
        <v>2023</v>
      </c>
      <c r="D87" s="4">
        <f t="shared" ref="D87" si="36">SUM(E87:H87)</f>
        <v>222585.10000000003</v>
      </c>
      <c r="E87" s="4">
        <f>E54+E57+E60+E67+E80+E63</f>
        <v>0</v>
      </c>
      <c r="F87" s="4">
        <f>F54+F57+F60+F67+F80+F63+F73</f>
        <v>154619.30000000002</v>
      </c>
      <c r="G87" s="4">
        <f>G54+G57+G60+G67+G80+G63+G83+G76+G85</f>
        <v>67965.8</v>
      </c>
      <c r="H87" s="4">
        <f>H54+H57+H60+H67+H80+H63</f>
        <v>0</v>
      </c>
      <c r="I87" s="39"/>
    </row>
    <row r="88" spans="1:9" s="11" customFormat="1" ht="30.5">
      <c r="A88" s="15"/>
      <c r="B88" s="16" t="s">
        <v>55</v>
      </c>
      <c r="C88" s="15"/>
      <c r="D88" s="4">
        <f>SUM(D86:D87)</f>
        <v>437153.50000000006</v>
      </c>
      <c r="E88" s="4">
        <f>SUM(E86:E87)</f>
        <v>0</v>
      </c>
      <c r="F88" s="4">
        <f>SUM(F86:F87)</f>
        <v>295096.70000000007</v>
      </c>
      <c r="G88" s="4">
        <f>SUM(G86:G87)</f>
        <v>142056.79999999999</v>
      </c>
      <c r="H88" s="4">
        <f>SUM(H86:H87)</f>
        <v>0</v>
      </c>
      <c r="I88" s="15"/>
    </row>
    <row r="89" spans="1:9" ht="15">
      <c r="A89" s="39"/>
      <c r="B89" s="55" t="s">
        <v>56</v>
      </c>
      <c r="C89" s="15">
        <v>2022</v>
      </c>
      <c r="D89" s="4">
        <f t="shared" ref="D89:D90" si="37">SUM(E89:H89)</f>
        <v>238915.50000000003</v>
      </c>
      <c r="E89" s="4">
        <f t="shared" ref="E89:H90" si="38">E38+E49+E86</f>
        <v>0</v>
      </c>
      <c r="F89" s="4">
        <f t="shared" si="38"/>
        <v>141318.90000000002</v>
      </c>
      <c r="G89" s="4">
        <f t="shared" si="38"/>
        <v>94716.6</v>
      </c>
      <c r="H89" s="4">
        <f t="shared" si="38"/>
        <v>2880</v>
      </c>
      <c r="I89" s="39" t="s">
        <v>1</v>
      </c>
    </row>
    <row r="90" spans="1:9" ht="15">
      <c r="A90" s="39"/>
      <c r="B90" s="55"/>
      <c r="C90" s="15">
        <v>2023</v>
      </c>
      <c r="D90" s="4">
        <f t="shared" si="37"/>
        <v>249467.20000000004</v>
      </c>
      <c r="E90" s="4">
        <f t="shared" si="38"/>
        <v>0</v>
      </c>
      <c r="F90" s="4">
        <f t="shared" si="38"/>
        <v>155462.00000000003</v>
      </c>
      <c r="G90" s="4">
        <f t="shared" si="38"/>
        <v>90761</v>
      </c>
      <c r="H90" s="4">
        <f t="shared" si="38"/>
        <v>3244.2</v>
      </c>
      <c r="I90" s="39"/>
    </row>
    <row r="91" spans="1:9" ht="15">
      <c r="A91" s="15"/>
      <c r="B91" s="16" t="s">
        <v>80</v>
      </c>
      <c r="C91" s="15"/>
      <c r="D91" s="4">
        <f>SUM(D89:D90)</f>
        <v>488382.70000000007</v>
      </c>
      <c r="E91" s="4">
        <f>SUM(E89:E90)</f>
        <v>0</v>
      </c>
      <c r="F91" s="4">
        <f>SUM(F89:F90)</f>
        <v>296780.90000000002</v>
      </c>
      <c r="G91" s="4">
        <f>SUM(G89:G90)</f>
        <v>185477.6</v>
      </c>
      <c r="H91" s="4">
        <f>SUM(H89:H90)</f>
        <v>6124.2</v>
      </c>
      <c r="I91" s="15"/>
    </row>
    <row r="92" spans="1:9" s="2" customFormat="1"/>
    <row r="93" spans="1:9" s="2" customFormat="1">
      <c r="D93" s="9"/>
      <c r="E93" s="9"/>
      <c r="F93" s="9"/>
      <c r="G93" s="9"/>
      <c r="H93" s="9"/>
    </row>
    <row r="94" spans="1:9" s="2" customFormat="1"/>
    <row r="95" spans="1:9" s="2" customFormat="1"/>
  </sheetData>
  <mergeCells count="101">
    <mergeCell ref="E2:I2"/>
    <mergeCell ref="E3:I3"/>
    <mergeCell ref="B89:B90"/>
    <mergeCell ref="B17:B18"/>
    <mergeCell ref="B38:B39"/>
    <mergeCell ref="B20:B21"/>
    <mergeCell ref="B49:B50"/>
    <mergeCell ref="B31:B32"/>
    <mergeCell ref="B66:B67"/>
    <mergeCell ref="B59:B60"/>
    <mergeCell ref="B75:B76"/>
    <mergeCell ref="B72:B73"/>
    <mergeCell ref="I86:I87"/>
    <mergeCell ref="I53:I54"/>
    <mergeCell ref="I56:I57"/>
    <mergeCell ref="I59:I60"/>
    <mergeCell ref="I79:I80"/>
    <mergeCell ref="I62:I63"/>
    <mergeCell ref="I82:I83"/>
    <mergeCell ref="I72:I73"/>
    <mergeCell ref="I26:I27"/>
    <mergeCell ref="I29:I30"/>
    <mergeCell ref="I31:I32"/>
    <mergeCell ref="I33:I34"/>
    <mergeCell ref="B15:B16"/>
    <mergeCell ref="D15:H15"/>
    <mergeCell ref="D29:H29"/>
    <mergeCell ref="D30:H30"/>
    <mergeCell ref="B29:B30"/>
    <mergeCell ref="I23:I24"/>
    <mergeCell ref="A8:A11"/>
    <mergeCell ref="A15:A16"/>
    <mergeCell ref="A17:A18"/>
    <mergeCell ref="A20:A21"/>
    <mergeCell ref="A23:A24"/>
    <mergeCell ref="D8:H9"/>
    <mergeCell ref="B23:B24"/>
    <mergeCell ref="D16:H16"/>
    <mergeCell ref="D43:H43"/>
    <mergeCell ref="D32:H32"/>
    <mergeCell ref="B8:B11"/>
    <mergeCell ref="C8:C11"/>
    <mergeCell ref="B26:B27"/>
    <mergeCell ref="D48:H48"/>
    <mergeCell ref="D47:H47"/>
    <mergeCell ref="D31:H31"/>
    <mergeCell ref="D34:H34"/>
    <mergeCell ref="B47:B48"/>
    <mergeCell ref="B44:B45"/>
    <mergeCell ref="B42:B43"/>
    <mergeCell ref="B33:B34"/>
    <mergeCell ref="B35:B36"/>
    <mergeCell ref="D42:H42"/>
    <mergeCell ref="D33:H33"/>
    <mergeCell ref="B56:B57"/>
    <mergeCell ref="A79:A80"/>
    <mergeCell ref="A66:A67"/>
    <mergeCell ref="B79:B80"/>
    <mergeCell ref="A82:A84"/>
    <mergeCell ref="B82:B83"/>
    <mergeCell ref="A59:A60"/>
    <mergeCell ref="A75:A77"/>
    <mergeCell ref="A72:A73"/>
    <mergeCell ref="A26:A27"/>
    <mergeCell ref="A29:A30"/>
    <mergeCell ref="A31:A32"/>
    <mergeCell ref="A33:A34"/>
    <mergeCell ref="A38:A39"/>
    <mergeCell ref="A35:A36"/>
    <mergeCell ref="A5:I5"/>
    <mergeCell ref="A6:I6"/>
    <mergeCell ref="I89:I90"/>
    <mergeCell ref="D10:D11"/>
    <mergeCell ref="E10:H10"/>
    <mergeCell ref="A13:I13"/>
    <mergeCell ref="A14:I14"/>
    <mergeCell ref="A41:I41"/>
    <mergeCell ref="A52:I52"/>
    <mergeCell ref="A89:A90"/>
    <mergeCell ref="I8:I11"/>
    <mergeCell ref="I15:I16"/>
    <mergeCell ref="I17:I18"/>
    <mergeCell ref="I20:I21"/>
    <mergeCell ref="I49:I50"/>
    <mergeCell ref="I42:I43"/>
    <mergeCell ref="A49:A50"/>
    <mergeCell ref="B86:B87"/>
    <mergeCell ref="I35:I36"/>
    <mergeCell ref="I38:I39"/>
    <mergeCell ref="A42:A43"/>
    <mergeCell ref="I44:I45"/>
    <mergeCell ref="I47:I48"/>
    <mergeCell ref="I66:I67"/>
    <mergeCell ref="A47:A48"/>
    <mergeCell ref="A44:A45"/>
    <mergeCell ref="A86:A87"/>
    <mergeCell ref="A53:A54"/>
    <mergeCell ref="A56:A57"/>
    <mergeCell ref="A62:A63"/>
    <mergeCell ref="B62:B63"/>
    <mergeCell ref="B53:B5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org444</cp:lastModifiedBy>
  <cp:lastPrinted>2024-01-19T12:29:17Z</cp:lastPrinted>
  <dcterms:created xsi:type="dcterms:W3CDTF">2017-04-27T07:51:08Z</dcterms:created>
  <dcterms:modified xsi:type="dcterms:W3CDTF">2024-02-26T07:26:28Z</dcterms:modified>
</cp:coreProperties>
</file>