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D201" i="1" l="1"/>
  <c r="H202" i="1"/>
  <c r="G202" i="1"/>
  <c r="D202" i="1" s="1"/>
  <c r="F202" i="1"/>
  <c r="E202" i="1"/>
  <c r="H201" i="1"/>
  <c r="G201" i="1"/>
  <c r="F201" i="1"/>
  <c r="E201" i="1"/>
  <c r="H204" i="1"/>
  <c r="G204" i="1"/>
  <c r="D204" i="1" s="1"/>
  <c r="F204" i="1"/>
  <c r="E204" i="1"/>
  <c r="H203" i="1"/>
  <c r="G203" i="1"/>
  <c r="F203" i="1"/>
  <c r="E203" i="1"/>
  <c r="D203" i="1"/>
  <c r="H205" i="1"/>
  <c r="G205" i="1"/>
  <c r="F205" i="1"/>
  <c r="E205" i="1"/>
  <c r="D205" i="1"/>
  <c r="E193" i="1"/>
  <c r="F193" i="1"/>
  <c r="G193" i="1"/>
  <c r="H193" i="1"/>
  <c r="E194" i="1"/>
  <c r="F194" i="1"/>
  <c r="G194" i="1"/>
  <c r="D194" i="1" s="1"/>
  <c r="H194" i="1"/>
  <c r="E195" i="1"/>
  <c r="F195" i="1"/>
  <c r="G195" i="1"/>
  <c r="D195" i="1" s="1"/>
  <c r="H195" i="1"/>
  <c r="E196" i="1"/>
  <c r="F196" i="1"/>
  <c r="G196" i="1"/>
  <c r="H196" i="1"/>
  <c r="F192" i="1"/>
  <c r="G192" i="1"/>
  <c r="H192" i="1"/>
  <c r="E192" i="1"/>
  <c r="D192" i="1" s="1"/>
  <c r="H191" i="1"/>
  <c r="G191" i="1"/>
  <c r="F191" i="1"/>
  <c r="E191" i="1"/>
  <c r="D193" i="1"/>
  <c r="D191" i="1" l="1"/>
  <c r="G163" i="1"/>
  <c r="D163" i="1" s="1"/>
  <c r="D154" i="1"/>
  <c r="D153" i="1"/>
  <c r="D156" i="1"/>
  <c r="D155" i="1"/>
  <c r="D157" i="1"/>
  <c r="G149" i="1"/>
  <c r="D144" i="1"/>
  <c r="D143" i="1"/>
  <c r="D146" i="1"/>
  <c r="D145" i="1"/>
  <c r="D147" i="1"/>
  <c r="E132" i="1"/>
  <c r="E135" i="1"/>
  <c r="E134" i="1"/>
  <c r="E133" i="1"/>
  <c r="E137" i="1"/>
  <c r="H133" i="1"/>
  <c r="D133" i="1" s="1"/>
  <c r="G133" i="1"/>
  <c r="F133" i="1"/>
  <c r="H132" i="1"/>
  <c r="G132" i="1"/>
  <c r="F132" i="1"/>
  <c r="H135" i="1"/>
  <c r="G135" i="1"/>
  <c r="F135" i="1"/>
  <c r="H134" i="1"/>
  <c r="D134" i="1" s="1"/>
  <c r="G134" i="1"/>
  <c r="F134" i="1"/>
  <c r="H136" i="1"/>
  <c r="G136" i="1"/>
  <c r="F136" i="1"/>
  <c r="E136" i="1"/>
  <c r="D114" i="1"/>
  <c r="D113" i="1"/>
  <c r="D116" i="1"/>
  <c r="D115" i="1"/>
  <c r="D117" i="1"/>
  <c r="E93" i="1"/>
  <c r="F93" i="1"/>
  <c r="G93" i="1"/>
  <c r="H93" i="1"/>
  <c r="E94" i="1"/>
  <c r="F94" i="1"/>
  <c r="G94" i="1"/>
  <c r="H94" i="1"/>
  <c r="E95" i="1"/>
  <c r="F95" i="1"/>
  <c r="G95" i="1"/>
  <c r="H95" i="1"/>
  <c r="E96" i="1"/>
  <c r="F96" i="1"/>
  <c r="G96" i="1"/>
  <c r="H96" i="1"/>
  <c r="D96" i="1" s="1"/>
  <c r="E97" i="1"/>
  <c r="F97" i="1"/>
  <c r="G97" i="1"/>
  <c r="H97" i="1"/>
  <c r="E98" i="1"/>
  <c r="F98" i="1"/>
  <c r="G98" i="1"/>
  <c r="H98" i="1"/>
  <c r="D58" i="1"/>
  <c r="D57" i="1"/>
  <c r="D56" i="1"/>
  <c r="D55" i="1"/>
  <c r="D59" i="1"/>
  <c r="D48" i="1"/>
  <c r="D47" i="1"/>
  <c r="D46" i="1"/>
  <c r="D45" i="1"/>
  <c r="D49" i="1"/>
  <c r="D36" i="1"/>
  <c r="D35" i="1"/>
  <c r="D38" i="1"/>
  <c r="D37" i="1"/>
  <c r="D39" i="1"/>
  <c r="D23" i="1"/>
  <c r="D24" i="1"/>
  <c r="D28" i="1"/>
  <c r="D27" i="1"/>
  <c r="D30" i="1"/>
  <c r="D29" i="1"/>
  <c r="D26" i="1"/>
  <c r="D25" i="1"/>
  <c r="D135" i="1" l="1"/>
  <c r="D132" i="1"/>
  <c r="D95" i="1"/>
  <c r="D136" i="1"/>
  <c r="D97" i="1"/>
  <c r="D93" i="1"/>
  <c r="D94" i="1"/>
  <c r="G170" i="1"/>
  <c r="D177" i="1"/>
  <c r="H178" i="1"/>
  <c r="F178" i="1"/>
  <c r="E178" i="1"/>
  <c r="E188" i="1"/>
  <c r="H188" i="1"/>
  <c r="D186" i="1"/>
  <c r="E187" i="1"/>
  <c r="F187" i="1"/>
  <c r="G187" i="1"/>
  <c r="H187" i="1"/>
  <c r="F189" i="1" l="1"/>
  <c r="H189" i="1"/>
  <c r="E189" i="1"/>
  <c r="G181" i="1"/>
  <c r="E167" i="1"/>
  <c r="F167" i="1"/>
  <c r="H167" i="1"/>
  <c r="D166" i="1"/>
  <c r="G162" i="1"/>
  <c r="G161" i="1"/>
  <c r="G189" i="1" l="1"/>
  <c r="E190" i="1"/>
  <c r="D190" i="1" s="1"/>
  <c r="D185" i="1"/>
  <c r="D187" i="1" s="1"/>
  <c r="D170" i="1"/>
  <c r="E171" i="1"/>
  <c r="F171" i="1"/>
  <c r="H171" i="1"/>
  <c r="F190" i="1"/>
  <c r="G190" i="1"/>
  <c r="D182" i="1"/>
  <c r="H190" i="1"/>
  <c r="G160" i="1"/>
  <c r="G180" i="1"/>
  <c r="G176" i="1"/>
  <c r="G178" i="1" s="1"/>
  <c r="G173" i="1"/>
  <c r="G168" i="1"/>
  <c r="G165" i="1"/>
  <c r="G167" i="1" s="1"/>
  <c r="F150" i="1"/>
  <c r="F188" i="1" s="1"/>
  <c r="H32" i="1"/>
  <c r="G22" i="1"/>
  <c r="G184" i="1" l="1"/>
  <c r="G169" i="1"/>
  <c r="G188" i="1" s="1"/>
  <c r="D188" i="1" s="1"/>
  <c r="G171" i="1" l="1"/>
  <c r="F90" i="1"/>
  <c r="H184" i="1"/>
  <c r="F184" i="1"/>
  <c r="E184" i="1"/>
  <c r="D183" i="1"/>
  <c r="D181" i="1"/>
  <c r="D179" i="1"/>
  <c r="D176" i="1"/>
  <c r="D178" i="1" s="1"/>
  <c r="D175" i="1"/>
  <c r="G110" i="1"/>
  <c r="D89" i="1"/>
  <c r="D180" i="1" l="1"/>
  <c r="D184" i="1" s="1"/>
  <c r="D172" i="1" l="1"/>
  <c r="D173" i="1"/>
  <c r="D174" i="1" l="1"/>
  <c r="D169" i="1" l="1"/>
  <c r="D171" i="1" s="1"/>
  <c r="D168" i="1"/>
  <c r="D165" i="1" l="1"/>
  <c r="D167" i="1" s="1"/>
  <c r="D160" i="1"/>
  <c r="D150" i="1"/>
  <c r="D140" i="1"/>
  <c r="E129" i="1"/>
  <c r="F129" i="1"/>
  <c r="G129" i="1"/>
  <c r="H129" i="1"/>
  <c r="E130" i="1"/>
  <c r="D110" i="1"/>
  <c r="E90" i="1"/>
  <c r="D52" i="1"/>
  <c r="D42" i="1"/>
  <c r="D43" i="1"/>
  <c r="D44" i="1"/>
  <c r="D50" i="1"/>
  <c r="D32" i="1"/>
  <c r="D22" i="1"/>
  <c r="H90" i="1"/>
  <c r="E198" i="1" l="1"/>
  <c r="D129" i="1"/>
  <c r="G90" i="1" l="1"/>
  <c r="D90" i="1" s="1"/>
  <c r="F130" i="1" l="1"/>
  <c r="G130" i="1"/>
  <c r="H130" i="1"/>
  <c r="E131" i="1"/>
  <c r="F131" i="1"/>
  <c r="G131" i="1"/>
  <c r="H131" i="1"/>
  <c r="F137" i="1"/>
  <c r="G137" i="1"/>
  <c r="H137" i="1"/>
  <c r="E91" i="1" l="1"/>
  <c r="F91" i="1"/>
  <c r="G91" i="1"/>
  <c r="H91" i="1"/>
  <c r="E92" i="1"/>
  <c r="F92" i="1"/>
  <c r="G92" i="1"/>
  <c r="H92" i="1"/>
  <c r="F199" i="1" l="1"/>
  <c r="G199" i="1"/>
  <c r="H199" i="1"/>
  <c r="F200" i="1"/>
  <c r="G200" i="1"/>
  <c r="H200" i="1"/>
  <c r="F206" i="1"/>
  <c r="H206" i="1"/>
  <c r="D92" i="1"/>
  <c r="F61" i="1"/>
  <c r="G31" i="1"/>
  <c r="E206" i="1"/>
  <c r="D34" i="1"/>
  <c r="D54" i="1"/>
  <c r="D112" i="1"/>
  <c r="D142" i="1"/>
  <c r="D152" i="1"/>
  <c r="D162" i="1"/>
  <c r="D131" i="1" l="1"/>
  <c r="G206" i="1"/>
  <c r="E200" i="1"/>
  <c r="E199" i="1"/>
  <c r="D199" i="1" s="1"/>
  <c r="D137" i="1" l="1"/>
  <c r="D130" i="1"/>
  <c r="D200" i="1" l="1"/>
  <c r="D196" i="1"/>
  <c r="D189" i="1"/>
  <c r="D206" i="1" l="1"/>
  <c r="E31" i="1"/>
  <c r="H197" i="1" l="1"/>
  <c r="E197" i="1"/>
  <c r="E164" i="1"/>
  <c r="F164" i="1"/>
  <c r="G164" i="1"/>
  <c r="H164" i="1"/>
  <c r="D161" i="1"/>
  <c r="E159" i="1"/>
  <c r="F159" i="1"/>
  <c r="G159" i="1"/>
  <c r="H159" i="1"/>
  <c r="D151" i="1"/>
  <c r="D158" i="1"/>
  <c r="E149" i="1"/>
  <c r="F149" i="1"/>
  <c r="H149" i="1"/>
  <c r="D141" i="1"/>
  <c r="D148" i="1"/>
  <c r="F198" i="1"/>
  <c r="G198" i="1"/>
  <c r="H198" i="1"/>
  <c r="D111" i="1"/>
  <c r="D118" i="1"/>
  <c r="E119" i="1"/>
  <c r="F119" i="1"/>
  <c r="G119" i="1"/>
  <c r="H119" i="1"/>
  <c r="D33" i="1"/>
  <c r="D40" i="1"/>
  <c r="H51" i="1"/>
  <c r="G51" i="1"/>
  <c r="F51" i="1"/>
  <c r="E51" i="1"/>
  <c r="E61" i="1"/>
  <c r="G61" i="1"/>
  <c r="H61" i="1"/>
  <c r="D60" i="1"/>
  <c r="D53" i="1"/>
  <c r="E41" i="1"/>
  <c r="F41" i="1"/>
  <c r="G41" i="1"/>
  <c r="H41" i="1"/>
  <c r="F31" i="1"/>
  <c r="H31" i="1"/>
  <c r="D119" i="1" l="1"/>
  <c r="D198" i="1"/>
  <c r="E207" i="1"/>
  <c r="F138" i="1"/>
  <c r="E138" i="1"/>
  <c r="D149" i="1"/>
  <c r="F99" i="1"/>
  <c r="F207" i="1"/>
  <c r="D159" i="1"/>
  <c r="D197" i="1"/>
  <c r="D164" i="1"/>
  <c r="H207" i="1"/>
  <c r="F197" i="1"/>
  <c r="G197" i="1"/>
  <c r="D98" i="1"/>
  <c r="G99" i="1"/>
  <c r="E99" i="1"/>
  <c r="G138" i="1"/>
  <c r="H138" i="1"/>
  <c r="D91" i="1"/>
  <c r="D51" i="1"/>
  <c r="D61" i="1"/>
  <c r="D41" i="1"/>
  <c r="D31" i="1"/>
  <c r="D99" i="1" l="1"/>
  <c r="D138" i="1"/>
  <c r="D207" i="1"/>
  <c r="H99" i="1"/>
  <c r="G207" i="1"/>
</calcChain>
</file>

<file path=xl/sharedStrings.xml><?xml version="1.0" encoding="utf-8"?>
<sst xmlns="http://schemas.openxmlformats.org/spreadsheetml/2006/main" count="173" uniqueCount="82">
  <si>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</si>
  <si>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</si>
  <si>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</si>
  <si>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</si>
  <si>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</si>
  <si>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</si>
  <si>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</si>
  <si>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</si>
  <si>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</si>
  <si>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</si>
  <si>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</si>
  <si>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</si>
  <si>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</si>
  <si>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</si>
  <si>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</si>
  <si>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</si>
  <si>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</si>
  <si>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</si>
  <si>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</si>
  <si>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</si>
  <si>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</si>
  <si>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</si>
  <si>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</si>
  <si>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</si>
  <si>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</si>
  <si>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</si>
  <si>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</si>
  <si>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</si>
  <si>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</si>
  <si>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</si>
  <si>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</si>
  <si>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</si>
  <si>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</si>
  <si>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</si>
  <si>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</si>
  <si>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</si>
  <si>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</si>
  <si>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</si>
  <si>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</si>
  <si>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</si>
  <si>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</si>
  <si>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</si>
  <si>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</si>
  <si>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</si>
  <si>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</si>
  <si>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</si>
  <si>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</si>
  <si>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</si>
  <si>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</si>
  <si>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</si>
  <si>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</si>
  <si>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</si>
  <si>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</si>
  <si>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</si>
  <si>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</si>
  <si>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</si>
  <si>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</si>
  <si>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</si>
  <si>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</si>
  <si>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</si>
  <si>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</si>
  <si>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</si>
  <si>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</si>
  <si>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</si>
  <si>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</si>
  <si>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</si>
  <si>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</si>
  <si>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</si>
  <si>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</si>
  <si>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</si>
  <si>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</si>
  <si>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</si>
  <si>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</si>
  <si>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</si>
  <si>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</si>
  <si>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</si>
  <si>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</si>
  <si>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</si>
  <si>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3.14.</t>
  </si>
  <si>
    <t>Иные межбюджетные трансферты бюджетам муниципальных образований поселений на обеспечение исполнения расходных обязательств муниципальных образований поселений</t>
  </si>
  <si>
    <t>ВСЕГО по программе на 2022-2030 годы</t>
  </si>
  <si>
    <t>и муниципальным долгом Сланцевского муниципального района» на 2022-2030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</si>
</sst>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1"/>
  <sheetViews>
    <sheetView tabSelected="1" zoomScaleNormal="100" workbookViewId="0">
      <selection activeCell="A5" sqref="A5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85546875" style="1" customWidth="1"/>
    <col min="5" max="5" width="10.28515625" style="1" customWidth="1"/>
    <col min="6" max="6" width="11.85546875" style="1" bestFit="1" customWidth="1"/>
    <col min="7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61</v>
      </c>
    </row>
    <row r="2" spans="1:9" s="2" customFormat="1" ht="18.75" x14ac:dyDescent="0.25">
      <c r="B2" s="8"/>
    </row>
    <row r="3" spans="1:9" s="2" customFormat="1" ht="18.75" x14ac:dyDescent="0.25">
      <c r="A3" s="40" t="s">
        <v>9</v>
      </c>
      <c r="B3" s="40"/>
      <c r="C3" s="40"/>
      <c r="D3" s="40"/>
      <c r="E3" s="40"/>
      <c r="F3" s="40"/>
      <c r="G3" s="40"/>
      <c r="H3" s="40"/>
      <c r="I3" s="40"/>
    </row>
    <row r="4" spans="1:9" s="2" customFormat="1" ht="18.75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x14ac:dyDescent="0.25">
      <c r="A6" s="37" t="s">
        <v>12</v>
      </c>
      <c r="B6" s="37" t="s">
        <v>13</v>
      </c>
      <c r="C6" s="37" t="s">
        <v>5</v>
      </c>
      <c r="D6" s="37" t="s">
        <v>14</v>
      </c>
      <c r="E6" s="37"/>
      <c r="F6" s="37"/>
      <c r="G6" s="37"/>
      <c r="H6" s="37"/>
      <c r="I6" s="37" t="s">
        <v>16</v>
      </c>
    </row>
    <row r="7" spans="1:9" s="2" customFormat="1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s="2" customFormat="1" ht="15.75" x14ac:dyDescent="0.25">
      <c r="A8" s="37"/>
      <c r="B8" s="37"/>
      <c r="C8" s="37"/>
      <c r="D8" s="37" t="s">
        <v>17</v>
      </c>
      <c r="E8" s="37" t="s">
        <v>15</v>
      </c>
      <c r="F8" s="37"/>
      <c r="G8" s="37"/>
      <c r="H8" s="37"/>
      <c r="I8" s="37"/>
    </row>
    <row r="9" spans="1:9" s="2" customFormat="1" ht="94.5" x14ac:dyDescent="0.25">
      <c r="A9" s="37"/>
      <c r="B9" s="37"/>
      <c r="C9" s="37"/>
      <c r="D9" s="37"/>
      <c r="E9" s="14" t="s">
        <v>6</v>
      </c>
      <c r="F9" s="14" t="s">
        <v>8</v>
      </c>
      <c r="G9" s="14" t="s">
        <v>0</v>
      </c>
      <c r="H9" s="14" t="s">
        <v>7</v>
      </c>
      <c r="I9" s="37"/>
    </row>
    <row r="10" spans="1:9" s="2" customFormat="1" ht="15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 x14ac:dyDescent="0.25">
      <c r="A11" s="39" t="s">
        <v>10</v>
      </c>
      <c r="B11" s="39"/>
      <c r="C11" s="39"/>
      <c r="D11" s="39"/>
      <c r="E11" s="39"/>
      <c r="F11" s="39"/>
      <c r="G11" s="39"/>
      <c r="H11" s="39"/>
      <c r="I11" s="39"/>
    </row>
    <row r="12" spans="1:9" s="2" customFormat="1" ht="15.75" x14ac:dyDescent="0.25">
      <c r="A12" s="39" t="s">
        <v>18</v>
      </c>
      <c r="B12" s="39"/>
      <c r="C12" s="39"/>
      <c r="D12" s="39"/>
      <c r="E12" s="39"/>
      <c r="F12" s="39"/>
      <c r="G12" s="39"/>
      <c r="H12" s="39"/>
      <c r="I12" s="39"/>
    </row>
    <row r="13" spans="1:9" s="2" customFormat="1" ht="15.75" x14ac:dyDescent="0.25">
      <c r="A13" s="37" t="s">
        <v>19</v>
      </c>
      <c r="B13" s="38" t="s">
        <v>20</v>
      </c>
      <c r="C13" s="13">
        <v>2022</v>
      </c>
      <c r="D13" s="45" t="s">
        <v>2</v>
      </c>
      <c r="E13" s="46"/>
      <c r="F13" s="46"/>
      <c r="G13" s="46"/>
      <c r="H13" s="47"/>
      <c r="I13" s="37" t="s">
        <v>1</v>
      </c>
    </row>
    <row r="14" spans="1:9" s="2" customFormat="1" ht="15.75" x14ac:dyDescent="0.25">
      <c r="A14" s="37"/>
      <c r="B14" s="38"/>
      <c r="C14" s="13">
        <v>2023</v>
      </c>
      <c r="D14" s="45" t="s">
        <v>2</v>
      </c>
      <c r="E14" s="46"/>
      <c r="F14" s="46"/>
      <c r="G14" s="46"/>
      <c r="H14" s="47"/>
      <c r="I14" s="37"/>
    </row>
    <row r="15" spans="1:9" s="2" customFormat="1" ht="15.75" x14ac:dyDescent="0.25">
      <c r="A15" s="37"/>
      <c r="B15" s="38"/>
      <c r="C15" s="13">
        <v>2024</v>
      </c>
      <c r="D15" s="45" t="s">
        <v>2</v>
      </c>
      <c r="E15" s="46"/>
      <c r="F15" s="46"/>
      <c r="G15" s="46"/>
      <c r="H15" s="47"/>
      <c r="I15" s="37"/>
    </row>
    <row r="16" spans="1:9" s="2" customFormat="1" ht="15.75" x14ac:dyDescent="0.25">
      <c r="A16" s="37"/>
      <c r="B16" s="38"/>
      <c r="C16" s="36">
        <v>2025</v>
      </c>
      <c r="D16" s="45" t="s">
        <v>2</v>
      </c>
      <c r="E16" s="46"/>
      <c r="F16" s="46"/>
      <c r="G16" s="46"/>
      <c r="H16" s="47"/>
      <c r="I16" s="37"/>
    </row>
    <row r="17" spans="1:9" s="2" customFormat="1" ht="15.75" x14ac:dyDescent="0.25">
      <c r="A17" s="37"/>
      <c r="B17" s="38"/>
      <c r="C17" s="36">
        <v>2026</v>
      </c>
      <c r="D17" s="45" t="s">
        <v>2</v>
      </c>
      <c r="E17" s="46"/>
      <c r="F17" s="46"/>
      <c r="G17" s="46"/>
      <c r="H17" s="47"/>
      <c r="I17" s="37"/>
    </row>
    <row r="18" spans="1:9" s="2" customFormat="1" ht="15.75" x14ac:dyDescent="0.25">
      <c r="A18" s="37"/>
      <c r="B18" s="38"/>
      <c r="C18" s="36">
        <v>2027</v>
      </c>
      <c r="D18" s="45" t="s">
        <v>2</v>
      </c>
      <c r="E18" s="46"/>
      <c r="F18" s="46"/>
      <c r="G18" s="46"/>
      <c r="H18" s="47"/>
      <c r="I18" s="37"/>
    </row>
    <row r="19" spans="1:9" s="2" customFormat="1" ht="15.75" x14ac:dyDescent="0.25">
      <c r="A19" s="37"/>
      <c r="B19" s="38"/>
      <c r="C19" s="36">
        <v>2028</v>
      </c>
      <c r="D19" s="45" t="s">
        <v>2</v>
      </c>
      <c r="E19" s="46"/>
      <c r="F19" s="46"/>
      <c r="G19" s="46"/>
      <c r="H19" s="47"/>
      <c r="I19" s="37"/>
    </row>
    <row r="20" spans="1:9" s="2" customFormat="1" ht="15.75" x14ac:dyDescent="0.25">
      <c r="A20" s="37"/>
      <c r="B20" s="38"/>
      <c r="C20" s="36">
        <v>2029</v>
      </c>
      <c r="D20" s="45" t="s">
        <v>2</v>
      </c>
      <c r="E20" s="46"/>
      <c r="F20" s="46"/>
      <c r="G20" s="46"/>
      <c r="H20" s="47"/>
      <c r="I20" s="37"/>
    </row>
    <row r="21" spans="1:9" s="2" customFormat="1" ht="15.75" x14ac:dyDescent="0.25">
      <c r="A21" s="37"/>
      <c r="B21" s="38"/>
      <c r="C21" s="13">
        <v>2030</v>
      </c>
      <c r="D21" s="45" t="s">
        <v>2</v>
      </c>
      <c r="E21" s="46"/>
      <c r="F21" s="46"/>
      <c r="G21" s="46"/>
      <c r="H21" s="47"/>
      <c r="I21" s="37"/>
    </row>
    <row r="22" spans="1:9" s="2" customFormat="1" ht="15.75" x14ac:dyDescent="0.25">
      <c r="A22" s="37" t="s">
        <v>21</v>
      </c>
      <c r="B22" s="38" t="s">
        <v>22</v>
      </c>
      <c r="C22" s="13">
        <v>2022</v>
      </c>
      <c r="D22" s="5">
        <f t="shared" ref="D22" si="0">SUM(E22:H22)</f>
        <v>20625.599999999999</v>
      </c>
      <c r="E22" s="5"/>
      <c r="F22" s="6"/>
      <c r="G22" s="5">
        <f>19987.1+230.5+408</f>
        <v>20625.599999999999</v>
      </c>
      <c r="H22" s="5"/>
      <c r="I22" s="37" t="s">
        <v>1</v>
      </c>
    </row>
    <row r="23" spans="1:9" s="2" customFormat="1" ht="15.75" x14ac:dyDescent="0.25">
      <c r="A23" s="37"/>
      <c r="B23" s="38"/>
      <c r="C23" s="13">
        <v>2023</v>
      </c>
      <c r="D23" s="5">
        <f>SUM(E23:H23)</f>
        <v>23718.2</v>
      </c>
      <c r="E23" s="5"/>
      <c r="F23" s="6"/>
      <c r="G23" s="5">
        <v>23718.2</v>
      </c>
      <c r="H23" s="5"/>
      <c r="I23" s="37"/>
    </row>
    <row r="24" spans="1:9" s="2" customFormat="1" ht="15.75" x14ac:dyDescent="0.25">
      <c r="A24" s="37"/>
      <c r="B24" s="38"/>
      <c r="C24" s="13">
        <v>2024</v>
      </c>
      <c r="D24" s="5">
        <f>SUM(E24:H24)</f>
        <v>20946.5</v>
      </c>
      <c r="E24" s="5"/>
      <c r="F24" s="6"/>
      <c r="G24" s="5">
        <v>20946.5</v>
      </c>
      <c r="H24" s="5"/>
      <c r="I24" s="37"/>
    </row>
    <row r="25" spans="1:9" s="2" customFormat="1" ht="15.75" x14ac:dyDescent="0.25">
      <c r="A25" s="37"/>
      <c r="B25" s="38"/>
      <c r="C25" s="36">
        <v>2025</v>
      </c>
      <c r="D25" s="5">
        <f t="shared" ref="D25" si="1">SUM(E25:H25)</f>
        <v>21924.9</v>
      </c>
      <c r="E25" s="5"/>
      <c r="F25" s="6"/>
      <c r="G25" s="5">
        <v>21924.9</v>
      </c>
      <c r="H25" s="5"/>
      <c r="I25" s="37"/>
    </row>
    <row r="26" spans="1:9" s="2" customFormat="1" ht="15.75" x14ac:dyDescent="0.25">
      <c r="A26" s="37"/>
      <c r="B26" s="38"/>
      <c r="C26" s="36">
        <v>2026</v>
      </c>
      <c r="D26" s="5">
        <f t="shared" ref="D26:D29" si="2">SUM(E26:H26)</f>
        <v>22801.9</v>
      </c>
      <c r="E26" s="5"/>
      <c r="F26" s="6"/>
      <c r="G26" s="5">
        <v>22801.9</v>
      </c>
      <c r="H26" s="5"/>
      <c r="I26" s="37"/>
    </row>
    <row r="27" spans="1:9" s="2" customFormat="1" ht="15.75" x14ac:dyDescent="0.25">
      <c r="A27" s="37"/>
      <c r="B27" s="38"/>
      <c r="C27" s="36">
        <v>2027</v>
      </c>
      <c r="D27" s="5">
        <f t="shared" ref="D27:D28" si="3">SUM(E27:H27)</f>
        <v>23714</v>
      </c>
      <c r="E27" s="5"/>
      <c r="F27" s="6"/>
      <c r="G27" s="5">
        <v>23714</v>
      </c>
      <c r="H27" s="5"/>
      <c r="I27" s="37"/>
    </row>
    <row r="28" spans="1:9" s="2" customFormat="1" ht="15.75" x14ac:dyDescent="0.25">
      <c r="A28" s="37"/>
      <c r="B28" s="38"/>
      <c r="C28" s="36">
        <v>2028</v>
      </c>
      <c r="D28" s="5">
        <f t="shared" si="3"/>
        <v>24662.6</v>
      </c>
      <c r="E28" s="5"/>
      <c r="F28" s="6"/>
      <c r="G28" s="5">
        <v>24662.6</v>
      </c>
      <c r="H28" s="5"/>
      <c r="I28" s="37"/>
    </row>
    <row r="29" spans="1:9" s="2" customFormat="1" ht="15.75" x14ac:dyDescent="0.25">
      <c r="A29" s="37"/>
      <c r="B29" s="38"/>
      <c r="C29" s="36">
        <v>2029</v>
      </c>
      <c r="D29" s="5">
        <f t="shared" si="2"/>
        <v>25649.1</v>
      </c>
      <c r="E29" s="5"/>
      <c r="F29" s="6"/>
      <c r="G29" s="5">
        <v>25649.1</v>
      </c>
      <c r="H29" s="5"/>
      <c r="I29" s="37"/>
    </row>
    <row r="30" spans="1:9" s="2" customFormat="1" ht="15.75" x14ac:dyDescent="0.25">
      <c r="A30" s="37"/>
      <c r="B30" s="38"/>
      <c r="C30" s="36">
        <v>2030</v>
      </c>
      <c r="D30" s="5">
        <f t="shared" ref="D30" si="4">SUM(E30:H30)</f>
        <v>26675.1</v>
      </c>
      <c r="E30" s="5"/>
      <c r="F30" s="6"/>
      <c r="G30" s="5">
        <v>26675.1</v>
      </c>
      <c r="H30" s="5"/>
      <c r="I30" s="37"/>
    </row>
    <row r="31" spans="1:9" s="2" customFormat="1" ht="15.75" x14ac:dyDescent="0.25">
      <c r="A31" s="15"/>
      <c r="B31" s="16" t="s">
        <v>3</v>
      </c>
      <c r="C31" s="15"/>
      <c r="D31" s="4">
        <f>SUM(D22:D30)</f>
        <v>210717.90000000002</v>
      </c>
      <c r="E31" s="4">
        <f>SUM(E22:E30)</f>
        <v>0</v>
      </c>
      <c r="F31" s="4">
        <f>SUM(F22:F30)</f>
        <v>0</v>
      </c>
      <c r="G31" s="4">
        <f>SUM(G22:G30)</f>
        <v>210717.90000000002</v>
      </c>
      <c r="H31" s="4">
        <f>SUM(H22:H30)</f>
        <v>0</v>
      </c>
      <c r="I31" s="15"/>
    </row>
    <row r="32" spans="1:9" s="2" customFormat="1" ht="15.75" x14ac:dyDescent="0.25">
      <c r="A32" s="37" t="s">
        <v>23</v>
      </c>
      <c r="B32" s="38" t="s">
        <v>24</v>
      </c>
      <c r="C32" s="13">
        <v>2022</v>
      </c>
      <c r="D32" s="5">
        <f t="shared" ref="D32" si="5">SUM(E32:H32)</f>
        <v>2820</v>
      </c>
      <c r="E32" s="5"/>
      <c r="F32" s="5"/>
      <c r="G32" s="5"/>
      <c r="H32" s="5">
        <f>2277+543</f>
        <v>2820</v>
      </c>
      <c r="I32" s="37" t="s">
        <v>1</v>
      </c>
    </row>
    <row r="33" spans="1:9" s="2" customFormat="1" ht="15.75" x14ac:dyDescent="0.25">
      <c r="A33" s="37"/>
      <c r="B33" s="38"/>
      <c r="C33" s="13">
        <v>2023</v>
      </c>
      <c r="D33" s="5">
        <f t="shared" ref="D33:D40" si="6">SUM(E33:H33)</f>
        <v>3184.2</v>
      </c>
      <c r="E33" s="5"/>
      <c r="F33" s="5"/>
      <c r="G33" s="5"/>
      <c r="H33" s="5">
        <v>3184.2</v>
      </c>
      <c r="I33" s="37"/>
    </row>
    <row r="34" spans="1:9" s="2" customFormat="1" ht="15.75" x14ac:dyDescent="0.25">
      <c r="A34" s="37"/>
      <c r="B34" s="38"/>
      <c r="C34" s="13">
        <v>2024</v>
      </c>
      <c r="D34" s="5">
        <f t="shared" si="6"/>
        <v>3184.2</v>
      </c>
      <c r="E34" s="5"/>
      <c r="F34" s="5"/>
      <c r="G34" s="5"/>
      <c r="H34" s="5">
        <v>3184.2</v>
      </c>
      <c r="I34" s="37"/>
    </row>
    <row r="35" spans="1:9" s="2" customFormat="1" ht="15.75" x14ac:dyDescent="0.25">
      <c r="A35" s="37"/>
      <c r="B35" s="38"/>
      <c r="C35" s="36">
        <v>2025</v>
      </c>
      <c r="D35" s="5">
        <f t="shared" ref="D35:D36" si="7">SUM(E35:H35)</f>
        <v>3184.2</v>
      </c>
      <c r="E35" s="5"/>
      <c r="F35" s="5"/>
      <c r="G35" s="5"/>
      <c r="H35" s="5">
        <v>3184.2</v>
      </c>
      <c r="I35" s="37"/>
    </row>
    <row r="36" spans="1:9" s="2" customFormat="1" ht="15.75" x14ac:dyDescent="0.25">
      <c r="A36" s="37"/>
      <c r="B36" s="38"/>
      <c r="C36" s="36">
        <v>2026</v>
      </c>
      <c r="D36" s="5">
        <f t="shared" si="7"/>
        <v>3184.2</v>
      </c>
      <c r="E36" s="5"/>
      <c r="F36" s="5"/>
      <c r="G36" s="5"/>
      <c r="H36" s="5">
        <v>3184.2</v>
      </c>
      <c r="I36" s="37"/>
    </row>
    <row r="37" spans="1:9" s="2" customFormat="1" ht="15.75" x14ac:dyDescent="0.25">
      <c r="A37" s="37"/>
      <c r="B37" s="38"/>
      <c r="C37" s="36">
        <v>2027</v>
      </c>
      <c r="D37" s="5">
        <f t="shared" si="6"/>
        <v>3184.2</v>
      </c>
      <c r="E37" s="5"/>
      <c r="F37" s="5"/>
      <c r="G37" s="5"/>
      <c r="H37" s="5">
        <v>3184.2</v>
      </c>
      <c r="I37" s="37"/>
    </row>
    <row r="38" spans="1:9" s="2" customFormat="1" ht="15.75" x14ac:dyDescent="0.25">
      <c r="A38" s="37"/>
      <c r="B38" s="38"/>
      <c r="C38" s="36">
        <v>2028</v>
      </c>
      <c r="D38" s="5">
        <f t="shared" ref="D38" si="8">SUM(E38:H38)</f>
        <v>3184.2</v>
      </c>
      <c r="E38" s="5"/>
      <c r="F38" s="5"/>
      <c r="G38" s="5"/>
      <c r="H38" s="5">
        <v>3184.2</v>
      </c>
      <c r="I38" s="37"/>
    </row>
    <row r="39" spans="1:9" s="2" customFormat="1" ht="15.75" x14ac:dyDescent="0.25">
      <c r="A39" s="37"/>
      <c r="B39" s="38"/>
      <c r="C39" s="36">
        <v>2029</v>
      </c>
      <c r="D39" s="5">
        <f t="shared" ref="D39" si="9">SUM(E39:H39)</f>
        <v>3184.2</v>
      </c>
      <c r="E39" s="5"/>
      <c r="F39" s="5"/>
      <c r="G39" s="5"/>
      <c r="H39" s="5">
        <v>3184.2</v>
      </c>
      <c r="I39" s="37"/>
    </row>
    <row r="40" spans="1:9" s="2" customFormat="1" ht="15.75" x14ac:dyDescent="0.25">
      <c r="A40" s="37"/>
      <c r="B40" s="38"/>
      <c r="C40" s="36">
        <v>2030</v>
      </c>
      <c r="D40" s="5">
        <f t="shared" si="6"/>
        <v>3184.2</v>
      </c>
      <c r="E40" s="5"/>
      <c r="F40" s="5"/>
      <c r="G40" s="5"/>
      <c r="H40" s="5">
        <v>3184.2</v>
      </c>
      <c r="I40" s="37"/>
    </row>
    <row r="41" spans="1:9" s="2" customFormat="1" ht="15.75" x14ac:dyDescent="0.25">
      <c r="A41" s="15"/>
      <c r="B41" s="16" t="s">
        <v>3</v>
      </c>
      <c r="C41" s="15"/>
      <c r="D41" s="4">
        <f>SUM(D32:D40)</f>
        <v>28293.600000000002</v>
      </c>
      <c r="E41" s="4">
        <f>SUM(E32:E40)</f>
        <v>0</v>
      </c>
      <c r="F41" s="4">
        <f>SUM(F32:F40)</f>
        <v>0</v>
      </c>
      <c r="G41" s="4">
        <f>SUM(G32:G40)</f>
        <v>0</v>
      </c>
      <c r="H41" s="4">
        <f>SUM(H32:H40)</f>
        <v>28293.600000000002</v>
      </c>
      <c r="I41" s="15"/>
    </row>
    <row r="42" spans="1:9" s="2" customFormat="1" ht="15.75" x14ac:dyDescent="0.25">
      <c r="A42" s="41" t="s">
        <v>25</v>
      </c>
      <c r="B42" s="50" t="s">
        <v>26</v>
      </c>
      <c r="C42" s="13">
        <v>2022</v>
      </c>
      <c r="D42" s="5">
        <f t="shared" ref="D42" si="10">SUM(E42:H42)</f>
        <v>60</v>
      </c>
      <c r="E42" s="5"/>
      <c r="F42" s="5"/>
      <c r="G42" s="5"/>
      <c r="H42" s="5">
        <v>60</v>
      </c>
      <c r="I42" s="41" t="s">
        <v>1</v>
      </c>
    </row>
    <row r="43" spans="1:9" s="2" customFormat="1" ht="15.75" x14ac:dyDescent="0.25">
      <c r="A43" s="42"/>
      <c r="B43" s="51"/>
      <c r="C43" s="13">
        <v>2023</v>
      </c>
      <c r="D43" s="5">
        <f>SUM(E43:H43)</f>
        <v>60</v>
      </c>
      <c r="E43" s="5"/>
      <c r="F43" s="5"/>
      <c r="G43" s="5"/>
      <c r="H43" s="5">
        <v>60</v>
      </c>
      <c r="I43" s="42"/>
    </row>
    <row r="44" spans="1:9" s="2" customFormat="1" ht="15.75" x14ac:dyDescent="0.25">
      <c r="A44" s="42"/>
      <c r="B44" s="51"/>
      <c r="C44" s="13">
        <v>2024</v>
      </c>
      <c r="D44" s="5">
        <f>SUM(E44:H44)</f>
        <v>60</v>
      </c>
      <c r="E44" s="5"/>
      <c r="F44" s="5"/>
      <c r="G44" s="5"/>
      <c r="H44" s="5">
        <v>60</v>
      </c>
      <c r="I44" s="42"/>
    </row>
    <row r="45" spans="1:9" s="2" customFormat="1" ht="15.75" x14ac:dyDescent="0.25">
      <c r="A45" s="42"/>
      <c r="B45" s="51"/>
      <c r="C45" s="36">
        <v>2025</v>
      </c>
      <c r="D45" s="5">
        <f>SUM(E45:H45)</f>
        <v>60</v>
      </c>
      <c r="E45" s="5"/>
      <c r="F45" s="5"/>
      <c r="G45" s="5"/>
      <c r="H45" s="5">
        <v>60</v>
      </c>
      <c r="I45" s="42"/>
    </row>
    <row r="46" spans="1:9" s="2" customFormat="1" ht="15.75" x14ac:dyDescent="0.25">
      <c r="A46" s="42"/>
      <c r="B46" s="51"/>
      <c r="C46" s="36">
        <v>2026</v>
      </c>
      <c r="D46" s="5">
        <f>SUM(E46:H46)</f>
        <v>60</v>
      </c>
      <c r="E46" s="5"/>
      <c r="F46" s="5"/>
      <c r="G46" s="5"/>
      <c r="H46" s="5">
        <v>60</v>
      </c>
      <c r="I46" s="42"/>
    </row>
    <row r="47" spans="1:9" s="2" customFormat="1" ht="15.75" x14ac:dyDescent="0.25">
      <c r="A47" s="42"/>
      <c r="B47" s="51"/>
      <c r="C47" s="36">
        <v>2027</v>
      </c>
      <c r="D47" s="5">
        <f>SUM(E47:H47)</f>
        <v>60</v>
      </c>
      <c r="E47" s="5"/>
      <c r="F47" s="5"/>
      <c r="G47" s="5"/>
      <c r="H47" s="5">
        <v>60</v>
      </c>
      <c r="I47" s="42"/>
    </row>
    <row r="48" spans="1:9" s="2" customFormat="1" ht="15.75" x14ac:dyDescent="0.25">
      <c r="A48" s="42"/>
      <c r="B48" s="51"/>
      <c r="C48" s="36">
        <v>2028</v>
      </c>
      <c r="D48" s="5">
        <f>SUM(E48:H48)</f>
        <v>60</v>
      </c>
      <c r="E48" s="5"/>
      <c r="F48" s="5"/>
      <c r="G48" s="5"/>
      <c r="H48" s="5">
        <v>60</v>
      </c>
      <c r="I48" s="42"/>
    </row>
    <row r="49" spans="1:9" s="2" customFormat="1" ht="15.75" x14ac:dyDescent="0.25">
      <c r="A49" s="42"/>
      <c r="B49" s="51"/>
      <c r="C49" s="36">
        <v>2029</v>
      </c>
      <c r="D49" s="5">
        <f>SUM(E49:H49)</f>
        <v>60</v>
      </c>
      <c r="E49" s="5"/>
      <c r="F49" s="5"/>
      <c r="G49" s="5"/>
      <c r="H49" s="5">
        <v>60</v>
      </c>
      <c r="I49" s="42"/>
    </row>
    <row r="50" spans="1:9" s="2" customFormat="1" ht="15.75" x14ac:dyDescent="0.25">
      <c r="A50" s="43"/>
      <c r="B50" s="52"/>
      <c r="C50" s="36">
        <v>2030</v>
      </c>
      <c r="D50" s="5">
        <f>SUM(E50:H50)</f>
        <v>60</v>
      </c>
      <c r="E50" s="5"/>
      <c r="F50" s="5"/>
      <c r="G50" s="5"/>
      <c r="H50" s="5">
        <v>60</v>
      </c>
      <c r="I50" s="43"/>
    </row>
    <row r="51" spans="1:9" s="2" customFormat="1" ht="15.75" x14ac:dyDescent="0.25">
      <c r="A51" s="15"/>
      <c r="B51" s="16" t="s">
        <v>3</v>
      </c>
      <c r="C51" s="15"/>
      <c r="D51" s="4">
        <f>SUM(D42:D50)</f>
        <v>540</v>
      </c>
      <c r="E51" s="4">
        <f>SUM(E42:E50)</f>
        <v>0</v>
      </c>
      <c r="F51" s="4">
        <f>SUM(F42:F50)</f>
        <v>0</v>
      </c>
      <c r="G51" s="4">
        <f>SUM(G42:G50)</f>
        <v>0</v>
      </c>
      <c r="H51" s="4">
        <f>SUM(H42:H50)</f>
        <v>540</v>
      </c>
      <c r="I51" s="15"/>
    </row>
    <row r="52" spans="1:9" s="2" customFormat="1" ht="15.75" x14ac:dyDescent="0.25">
      <c r="A52" s="37" t="s">
        <v>27</v>
      </c>
      <c r="B52" s="38" t="s">
        <v>28</v>
      </c>
      <c r="C52" s="14">
        <v>2022</v>
      </c>
      <c r="D52" s="3">
        <f t="shared" ref="D52" si="11">SUM(E52:H52)</f>
        <v>78.2</v>
      </c>
      <c r="E52" s="3"/>
      <c r="F52" s="3">
        <v>78.2</v>
      </c>
      <c r="G52" s="3"/>
      <c r="H52" s="3"/>
      <c r="I52" s="37" t="s">
        <v>1</v>
      </c>
    </row>
    <row r="53" spans="1:9" s="2" customFormat="1" ht="15.75" x14ac:dyDescent="0.25">
      <c r="A53" s="37"/>
      <c r="B53" s="38"/>
      <c r="C53" s="14">
        <v>2023</v>
      </c>
      <c r="D53" s="3">
        <f t="shared" ref="D53:D60" si="12">SUM(E53:H53)</f>
        <v>78</v>
      </c>
      <c r="E53" s="3"/>
      <c r="F53" s="3">
        <v>78</v>
      </c>
      <c r="G53" s="3"/>
      <c r="H53" s="3"/>
      <c r="I53" s="37"/>
    </row>
    <row r="54" spans="1:9" s="2" customFormat="1" ht="15.75" x14ac:dyDescent="0.25">
      <c r="A54" s="37"/>
      <c r="B54" s="38"/>
      <c r="C54" s="14">
        <v>2024</v>
      </c>
      <c r="D54" s="3">
        <f t="shared" ref="D54:D59" si="13">SUM(E54:H54)</f>
        <v>82.5</v>
      </c>
      <c r="E54" s="3"/>
      <c r="F54" s="3">
        <v>82.5</v>
      </c>
      <c r="G54" s="3"/>
      <c r="H54" s="3"/>
      <c r="I54" s="37"/>
    </row>
    <row r="55" spans="1:9" s="2" customFormat="1" ht="15.75" x14ac:dyDescent="0.25">
      <c r="A55" s="37"/>
      <c r="B55" s="38"/>
      <c r="C55" s="35">
        <v>2025</v>
      </c>
      <c r="D55" s="3">
        <f t="shared" ref="D55:D56" si="14">SUM(E55:H55)</f>
        <v>82.5</v>
      </c>
      <c r="E55" s="3"/>
      <c r="F55" s="3">
        <v>82.5</v>
      </c>
      <c r="G55" s="3"/>
      <c r="H55" s="3"/>
      <c r="I55" s="37"/>
    </row>
    <row r="56" spans="1:9" s="2" customFormat="1" ht="15.75" x14ac:dyDescent="0.25">
      <c r="A56" s="37"/>
      <c r="B56" s="38"/>
      <c r="C56" s="35">
        <v>2026</v>
      </c>
      <c r="D56" s="3">
        <f t="shared" si="14"/>
        <v>82.5</v>
      </c>
      <c r="E56" s="3"/>
      <c r="F56" s="3">
        <v>82.5</v>
      </c>
      <c r="G56" s="3"/>
      <c r="H56" s="3"/>
      <c r="I56" s="37"/>
    </row>
    <row r="57" spans="1:9" s="2" customFormat="1" ht="15.75" x14ac:dyDescent="0.25">
      <c r="A57" s="37"/>
      <c r="B57" s="38"/>
      <c r="C57" s="35">
        <v>2027</v>
      </c>
      <c r="D57" s="3">
        <f t="shared" ref="D57:D58" si="15">SUM(E57:H57)</f>
        <v>82.5</v>
      </c>
      <c r="E57" s="3"/>
      <c r="F57" s="3">
        <v>82.5</v>
      </c>
      <c r="G57" s="3"/>
      <c r="H57" s="3"/>
      <c r="I57" s="37"/>
    </row>
    <row r="58" spans="1:9" s="2" customFormat="1" ht="15.75" x14ac:dyDescent="0.25">
      <c r="A58" s="37"/>
      <c r="B58" s="38"/>
      <c r="C58" s="35">
        <v>2028</v>
      </c>
      <c r="D58" s="3">
        <f t="shared" si="15"/>
        <v>82.5</v>
      </c>
      <c r="E58" s="3"/>
      <c r="F58" s="3">
        <v>82.5</v>
      </c>
      <c r="G58" s="3"/>
      <c r="H58" s="3"/>
      <c r="I58" s="37"/>
    </row>
    <row r="59" spans="1:9" s="2" customFormat="1" ht="15.75" x14ac:dyDescent="0.25">
      <c r="A59" s="37"/>
      <c r="B59" s="38"/>
      <c r="C59" s="35">
        <v>2029</v>
      </c>
      <c r="D59" s="3">
        <f t="shared" si="13"/>
        <v>82.5</v>
      </c>
      <c r="E59" s="3"/>
      <c r="F59" s="3">
        <v>82.5</v>
      </c>
      <c r="G59" s="3"/>
      <c r="H59" s="3"/>
      <c r="I59" s="37"/>
    </row>
    <row r="60" spans="1:9" s="2" customFormat="1" ht="15.75" x14ac:dyDescent="0.25">
      <c r="A60" s="37"/>
      <c r="B60" s="38"/>
      <c r="C60" s="35">
        <v>2030</v>
      </c>
      <c r="D60" s="3">
        <f t="shared" si="12"/>
        <v>82.5</v>
      </c>
      <c r="E60" s="3"/>
      <c r="F60" s="3">
        <v>82.5</v>
      </c>
      <c r="G60" s="3"/>
      <c r="H60" s="3"/>
      <c r="I60" s="37"/>
    </row>
    <row r="61" spans="1:9" s="2" customFormat="1" ht="15.75" x14ac:dyDescent="0.25">
      <c r="A61" s="15"/>
      <c r="B61" s="16" t="s">
        <v>3</v>
      </c>
      <c r="C61" s="15"/>
      <c r="D61" s="4">
        <f>SUM(D52:D60)</f>
        <v>733.7</v>
      </c>
      <c r="E61" s="4">
        <f>SUM(E52:E60)</f>
        <v>0</v>
      </c>
      <c r="F61" s="4">
        <f>SUM(F52:F60)</f>
        <v>733.7</v>
      </c>
      <c r="G61" s="4">
        <f>SUM(G52:G60)</f>
        <v>0</v>
      </c>
      <c r="H61" s="4">
        <f>SUM(H52:H60)</f>
        <v>0</v>
      </c>
      <c r="I61" s="15"/>
    </row>
    <row r="62" spans="1:9" s="2" customFormat="1" ht="15.75" x14ac:dyDescent="0.25">
      <c r="A62" s="37" t="s">
        <v>29</v>
      </c>
      <c r="B62" s="38" t="s">
        <v>30</v>
      </c>
      <c r="C62" s="14">
        <v>2022</v>
      </c>
      <c r="D62" s="38" t="s">
        <v>2</v>
      </c>
      <c r="E62" s="38"/>
      <c r="F62" s="38"/>
      <c r="G62" s="38"/>
      <c r="H62" s="38"/>
      <c r="I62" s="37" t="s">
        <v>1</v>
      </c>
    </row>
    <row r="63" spans="1:9" s="2" customFormat="1" ht="15.75" x14ac:dyDescent="0.25">
      <c r="A63" s="37"/>
      <c r="B63" s="38"/>
      <c r="C63" s="14">
        <v>2023</v>
      </c>
      <c r="D63" s="38" t="s">
        <v>2</v>
      </c>
      <c r="E63" s="38"/>
      <c r="F63" s="38"/>
      <c r="G63" s="38"/>
      <c r="H63" s="38"/>
      <c r="I63" s="37"/>
    </row>
    <row r="64" spans="1:9" s="2" customFormat="1" ht="15.75" x14ac:dyDescent="0.25">
      <c r="A64" s="37"/>
      <c r="B64" s="38"/>
      <c r="C64" s="14">
        <v>2024</v>
      </c>
      <c r="D64" s="38" t="s">
        <v>2</v>
      </c>
      <c r="E64" s="38"/>
      <c r="F64" s="38"/>
      <c r="G64" s="38"/>
      <c r="H64" s="38"/>
      <c r="I64" s="37"/>
    </row>
    <row r="65" spans="1:9" s="2" customFormat="1" ht="15.75" x14ac:dyDescent="0.25">
      <c r="A65" s="37"/>
      <c r="B65" s="38"/>
      <c r="C65" s="35">
        <v>2025</v>
      </c>
      <c r="D65" s="38" t="s">
        <v>2</v>
      </c>
      <c r="E65" s="38"/>
      <c r="F65" s="38"/>
      <c r="G65" s="38"/>
      <c r="H65" s="38"/>
      <c r="I65" s="37"/>
    </row>
    <row r="66" spans="1:9" s="2" customFormat="1" ht="15.75" x14ac:dyDescent="0.25">
      <c r="A66" s="37"/>
      <c r="B66" s="38"/>
      <c r="C66" s="35">
        <v>2026</v>
      </c>
      <c r="D66" s="38" t="s">
        <v>2</v>
      </c>
      <c r="E66" s="38"/>
      <c r="F66" s="38"/>
      <c r="G66" s="38"/>
      <c r="H66" s="38"/>
      <c r="I66" s="37"/>
    </row>
    <row r="67" spans="1:9" s="2" customFormat="1" ht="15.75" x14ac:dyDescent="0.25">
      <c r="A67" s="37"/>
      <c r="B67" s="38"/>
      <c r="C67" s="35">
        <v>2027</v>
      </c>
      <c r="D67" s="38" t="s">
        <v>2</v>
      </c>
      <c r="E67" s="38"/>
      <c r="F67" s="38"/>
      <c r="G67" s="38"/>
      <c r="H67" s="38"/>
      <c r="I67" s="37"/>
    </row>
    <row r="68" spans="1:9" s="2" customFormat="1" ht="15.75" x14ac:dyDescent="0.25">
      <c r="A68" s="37"/>
      <c r="B68" s="38"/>
      <c r="C68" s="35">
        <v>2028</v>
      </c>
      <c r="D68" s="38" t="s">
        <v>2</v>
      </c>
      <c r="E68" s="38"/>
      <c r="F68" s="38"/>
      <c r="G68" s="38"/>
      <c r="H68" s="38"/>
      <c r="I68" s="37"/>
    </row>
    <row r="69" spans="1:9" s="2" customFormat="1" ht="15.75" x14ac:dyDescent="0.25">
      <c r="A69" s="37"/>
      <c r="B69" s="38"/>
      <c r="C69" s="35">
        <v>2029</v>
      </c>
      <c r="D69" s="38" t="s">
        <v>2</v>
      </c>
      <c r="E69" s="38"/>
      <c r="F69" s="38"/>
      <c r="G69" s="38"/>
      <c r="H69" s="38"/>
      <c r="I69" s="37"/>
    </row>
    <row r="70" spans="1:9" s="2" customFormat="1" ht="15.75" x14ac:dyDescent="0.25">
      <c r="A70" s="37"/>
      <c r="B70" s="38"/>
      <c r="C70" s="35">
        <v>2030</v>
      </c>
      <c r="D70" s="38" t="s">
        <v>2</v>
      </c>
      <c r="E70" s="38"/>
      <c r="F70" s="38"/>
      <c r="G70" s="38"/>
      <c r="H70" s="38"/>
      <c r="I70" s="37"/>
    </row>
    <row r="71" spans="1:9" s="2" customFormat="1" ht="15.75" x14ac:dyDescent="0.25">
      <c r="A71" s="37" t="s">
        <v>31</v>
      </c>
      <c r="B71" s="38" t="s">
        <v>32</v>
      </c>
      <c r="C71" s="14">
        <v>2022</v>
      </c>
      <c r="D71" s="38" t="s">
        <v>2</v>
      </c>
      <c r="E71" s="38"/>
      <c r="F71" s="38"/>
      <c r="G71" s="38"/>
      <c r="H71" s="38"/>
      <c r="I71" s="37" t="s">
        <v>1</v>
      </c>
    </row>
    <row r="72" spans="1:9" s="2" customFormat="1" ht="15.75" x14ac:dyDescent="0.25">
      <c r="A72" s="37"/>
      <c r="B72" s="38"/>
      <c r="C72" s="14">
        <v>2023</v>
      </c>
      <c r="D72" s="38" t="s">
        <v>2</v>
      </c>
      <c r="E72" s="38"/>
      <c r="F72" s="38"/>
      <c r="G72" s="38"/>
      <c r="H72" s="38"/>
      <c r="I72" s="37"/>
    </row>
    <row r="73" spans="1:9" s="2" customFormat="1" ht="15.75" x14ac:dyDescent="0.25">
      <c r="A73" s="37"/>
      <c r="B73" s="38"/>
      <c r="C73" s="14">
        <v>2024</v>
      </c>
      <c r="D73" s="38" t="s">
        <v>2</v>
      </c>
      <c r="E73" s="38"/>
      <c r="F73" s="38"/>
      <c r="G73" s="38"/>
      <c r="H73" s="38"/>
      <c r="I73" s="37"/>
    </row>
    <row r="74" spans="1:9" s="2" customFormat="1" ht="15.75" x14ac:dyDescent="0.25">
      <c r="A74" s="37"/>
      <c r="B74" s="38"/>
      <c r="C74" s="35">
        <v>2025</v>
      </c>
      <c r="D74" s="38" t="s">
        <v>2</v>
      </c>
      <c r="E74" s="38"/>
      <c r="F74" s="38"/>
      <c r="G74" s="38"/>
      <c r="H74" s="38"/>
      <c r="I74" s="37"/>
    </row>
    <row r="75" spans="1:9" s="2" customFormat="1" ht="15.75" x14ac:dyDescent="0.25">
      <c r="A75" s="37"/>
      <c r="B75" s="38"/>
      <c r="C75" s="35">
        <v>2026</v>
      </c>
      <c r="D75" s="38" t="s">
        <v>2</v>
      </c>
      <c r="E75" s="38"/>
      <c r="F75" s="38"/>
      <c r="G75" s="38"/>
      <c r="H75" s="38"/>
      <c r="I75" s="37"/>
    </row>
    <row r="76" spans="1:9" s="2" customFormat="1" ht="15.75" x14ac:dyDescent="0.25">
      <c r="A76" s="37"/>
      <c r="B76" s="38"/>
      <c r="C76" s="35">
        <v>2027</v>
      </c>
      <c r="D76" s="38" t="s">
        <v>2</v>
      </c>
      <c r="E76" s="38"/>
      <c r="F76" s="38"/>
      <c r="G76" s="38"/>
      <c r="H76" s="38"/>
      <c r="I76" s="37"/>
    </row>
    <row r="77" spans="1:9" s="2" customFormat="1" ht="15.75" x14ac:dyDescent="0.25">
      <c r="A77" s="37"/>
      <c r="B77" s="38"/>
      <c r="C77" s="35">
        <v>2028</v>
      </c>
      <c r="D77" s="38" t="s">
        <v>2</v>
      </c>
      <c r="E77" s="38"/>
      <c r="F77" s="38"/>
      <c r="G77" s="38"/>
      <c r="H77" s="38"/>
      <c r="I77" s="37"/>
    </row>
    <row r="78" spans="1:9" s="2" customFormat="1" ht="15.75" x14ac:dyDescent="0.25">
      <c r="A78" s="37"/>
      <c r="B78" s="38"/>
      <c r="C78" s="35">
        <v>2029</v>
      </c>
      <c r="D78" s="38" t="s">
        <v>2</v>
      </c>
      <c r="E78" s="38"/>
      <c r="F78" s="38"/>
      <c r="G78" s="38"/>
      <c r="H78" s="38"/>
      <c r="I78" s="37"/>
    </row>
    <row r="79" spans="1:9" s="2" customFormat="1" ht="15.75" x14ac:dyDescent="0.25">
      <c r="A79" s="37"/>
      <c r="B79" s="38"/>
      <c r="C79" s="35">
        <v>2030</v>
      </c>
      <c r="D79" s="38" t="s">
        <v>2</v>
      </c>
      <c r="E79" s="38"/>
      <c r="F79" s="38"/>
      <c r="G79" s="38"/>
      <c r="H79" s="38"/>
      <c r="I79" s="37"/>
    </row>
    <row r="80" spans="1:9" s="2" customFormat="1" ht="15.75" x14ac:dyDescent="0.25">
      <c r="A80" s="37" t="s">
        <v>33</v>
      </c>
      <c r="B80" s="38" t="s">
        <v>34</v>
      </c>
      <c r="C80" s="14">
        <v>2022</v>
      </c>
      <c r="D80" s="38" t="s">
        <v>2</v>
      </c>
      <c r="E80" s="38"/>
      <c r="F80" s="38"/>
      <c r="G80" s="38"/>
      <c r="H80" s="38"/>
      <c r="I80" s="37" t="s">
        <v>1</v>
      </c>
    </row>
    <row r="81" spans="1:9" s="2" customFormat="1" ht="15.75" x14ac:dyDescent="0.25">
      <c r="A81" s="37"/>
      <c r="B81" s="38"/>
      <c r="C81" s="14">
        <v>2023</v>
      </c>
      <c r="D81" s="38" t="s">
        <v>2</v>
      </c>
      <c r="E81" s="38"/>
      <c r="F81" s="38"/>
      <c r="G81" s="38"/>
      <c r="H81" s="38"/>
      <c r="I81" s="37"/>
    </row>
    <row r="82" spans="1:9" s="2" customFormat="1" ht="15.75" x14ac:dyDescent="0.25">
      <c r="A82" s="37"/>
      <c r="B82" s="38"/>
      <c r="C82" s="14">
        <v>2024</v>
      </c>
      <c r="D82" s="38" t="s">
        <v>2</v>
      </c>
      <c r="E82" s="38"/>
      <c r="F82" s="38"/>
      <c r="G82" s="38"/>
      <c r="H82" s="38"/>
      <c r="I82" s="37"/>
    </row>
    <row r="83" spans="1:9" s="2" customFormat="1" ht="15.75" x14ac:dyDescent="0.25">
      <c r="A83" s="37"/>
      <c r="B83" s="38"/>
      <c r="C83" s="35">
        <v>2025</v>
      </c>
      <c r="D83" s="38" t="s">
        <v>2</v>
      </c>
      <c r="E83" s="38"/>
      <c r="F83" s="38"/>
      <c r="G83" s="38"/>
      <c r="H83" s="38"/>
      <c r="I83" s="37"/>
    </row>
    <row r="84" spans="1:9" s="2" customFormat="1" ht="15.75" x14ac:dyDescent="0.25">
      <c r="A84" s="37"/>
      <c r="B84" s="38"/>
      <c r="C84" s="35">
        <v>2026</v>
      </c>
      <c r="D84" s="38" t="s">
        <v>2</v>
      </c>
      <c r="E84" s="38"/>
      <c r="F84" s="38"/>
      <c r="G84" s="38"/>
      <c r="H84" s="38"/>
      <c r="I84" s="37"/>
    </row>
    <row r="85" spans="1:9" s="2" customFormat="1" ht="15.75" x14ac:dyDescent="0.25">
      <c r="A85" s="37"/>
      <c r="B85" s="38"/>
      <c r="C85" s="35">
        <v>2027</v>
      </c>
      <c r="D85" s="38" t="s">
        <v>2</v>
      </c>
      <c r="E85" s="38"/>
      <c r="F85" s="38"/>
      <c r="G85" s="38"/>
      <c r="H85" s="38"/>
      <c r="I85" s="37"/>
    </row>
    <row r="86" spans="1:9" s="2" customFormat="1" ht="15.75" x14ac:dyDescent="0.25">
      <c r="A86" s="37"/>
      <c r="B86" s="38"/>
      <c r="C86" s="35">
        <v>2028</v>
      </c>
      <c r="D86" s="38" t="s">
        <v>2</v>
      </c>
      <c r="E86" s="38"/>
      <c r="F86" s="38"/>
      <c r="G86" s="38"/>
      <c r="H86" s="38"/>
      <c r="I86" s="37"/>
    </row>
    <row r="87" spans="1:9" s="2" customFormat="1" ht="15.75" x14ac:dyDescent="0.25">
      <c r="A87" s="37"/>
      <c r="B87" s="38"/>
      <c r="C87" s="35">
        <v>2029</v>
      </c>
      <c r="D87" s="38" t="s">
        <v>2</v>
      </c>
      <c r="E87" s="38"/>
      <c r="F87" s="38"/>
      <c r="G87" s="38"/>
      <c r="H87" s="38"/>
      <c r="I87" s="37"/>
    </row>
    <row r="88" spans="1:9" s="2" customFormat="1" ht="15.75" x14ac:dyDescent="0.25">
      <c r="A88" s="37"/>
      <c r="B88" s="38"/>
      <c r="C88" s="35">
        <v>2030</v>
      </c>
      <c r="D88" s="38" t="s">
        <v>2</v>
      </c>
      <c r="E88" s="38"/>
      <c r="F88" s="38"/>
      <c r="G88" s="38"/>
      <c r="H88" s="38"/>
      <c r="I88" s="37"/>
    </row>
    <row r="89" spans="1:9" s="2" customFormat="1" ht="31.5" x14ac:dyDescent="0.25">
      <c r="A89" s="23" t="s">
        <v>68</v>
      </c>
      <c r="B89" s="21" t="s">
        <v>69</v>
      </c>
      <c r="C89" s="23">
        <v>2022</v>
      </c>
      <c r="D89" s="3">
        <f t="shared" ref="D89" si="16">SUM(E89:H89)</f>
        <v>763.3</v>
      </c>
      <c r="E89" s="3"/>
      <c r="F89" s="3">
        <v>763.3</v>
      </c>
      <c r="G89" s="3"/>
      <c r="H89" s="3"/>
      <c r="I89" s="23" t="s">
        <v>1</v>
      </c>
    </row>
    <row r="90" spans="1:9" s="2" customFormat="1" ht="15.75" x14ac:dyDescent="0.25">
      <c r="A90" s="39"/>
      <c r="B90" s="44" t="s">
        <v>11</v>
      </c>
      <c r="C90" s="15">
        <v>2022</v>
      </c>
      <c r="D90" s="4">
        <f>SUM(E90:H90)</f>
        <v>24347.1</v>
      </c>
      <c r="E90" s="4">
        <f>E22+E32+E42+E52</f>
        <v>0</v>
      </c>
      <c r="F90" s="4">
        <f>F22+F32+F42+F52+F89</f>
        <v>841.5</v>
      </c>
      <c r="G90" s="4">
        <f>G22+G32+G42+G52</f>
        <v>20625.599999999999</v>
      </c>
      <c r="H90" s="4">
        <f>H22+H32+H42+H52</f>
        <v>2880</v>
      </c>
      <c r="I90" s="39"/>
    </row>
    <row r="91" spans="1:9" s="2" customFormat="1" ht="15.75" x14ac:dyDescent="0.25">
      <c r="A91" s="39"/>
      <c r="B91" s="44"/>
      <c r="C91" s="15">
        <v>2023</v>
      </c>
      <c r="D91" s="4">
        <f t="shared" ref="D91:D98" si="17">SUM(E91:H91)</f>
        <v>27040.400000000001</v>
      </c>
      <c r="E91" s="4">
        <f>E23+E33+E43+E53</f>
        <v>0</v>
      </c>
      <c r="F91" s="4">
        <f>F23+F33+F43+F53</f>
        <v>78</v>
      </c>
      <c r="G91" s="4">
        <f>G23+G33+G43+G53</f>
        <v>23718.2</v>
      </c>
      <c r="H91" s="4">
        <f>H23+H33+H43+H53</f>
        <v>3244.2</v>
      </c>
      <c r="I91" s="39"/>
    </row>
    <row r="92" spans="1:9" s="2" customFormat="1" ht="15.75" x14ac:dyDescent="0.25">
      <c r="A92" s="39"/>
      <c r="B92" s="44"/>
      <c r="C92" s="15">
        <v>2024</v>
      </c>
      <c r="D92" s="4">
        <f t="shared" ref="D92" si="18">SUM(E92:H92)</f>
        <v>24273.200000000001</v>
      </c>
      <c r="E92" s="4">
        <f>E24+E34+E44+E54</f>
        <v>0</v>
      </c>
      <c r="F92" s="4">
        <f>F24+F34+F44+F54</f>
        <v>82.5</v>
      </c>
      <c r="G92" s="4">
        <f>G24+G34+G44+G54</f>
        <v>20946.5</v>
      </c>
      <c r="H92" s="4">
        <f>H24+H34+H44+H54</f>
        <v>3244.2</v>
      </c>
      <c r="I92" s="39"/>
    </row>
    <row r="93" spans="1:9" s="2" customFormat="1" ht="15.75" x14ac:dyDescent="0.25">
      <c r="A93" s="39"/>
      <c r="B93" s="44"/>
      <c r="C93" s="34">
        <v>2025</v>
      </c>
      <c r="D93" s="4">
        <f t="shared" ref="D93:D94" si="19">SUM(E93:H93)</f>
        <v>25251.600000000002</v>
      </c>
      <c r="E93" s="4">
        <f t="shared" ref="E93:H93" si="20">E25+E35+E45+E55</f>
        <v>0</v>
      </c>
      <c r="F93" s="4">
        <f t="shared" si="20"/>
        <v>82.5</v>
      </c>
      <c r="G93" s="4">
        <f t="shared" si="20"/>
        <v>21924.9</v>
      </c>
      <c r="H93" s="4">
        <f t="shared" si="20"/>
        <v>3244.2</v>
      </c>
      <c r="I93" s="39"/>
    </row>
    <row r="94" spans="1:9" s="2" customFormat="1" ht="15.75" x14ac:dyDescent="0.25">
      <c r="A94" s="39"/>
      <c r="B94" s="44"/>
      <c r="C94" s="34">
        <v>2026</v>
      </c>
      <c r="D94" s="4">
        <f t="shared" si="19"/>
        <v>26128.600000000002</v>
      </c>
      <c r="E94" s="4">
        <f t="shared" ref="E94:H94" si="21">E26+E36+E46+E56</f>
        <v>0</v>
      </c>
      <c r="F94" s="4">
        <f t="shared" si="21"/>
        <v>82.5</v>
      </c>
      <c r="G94" s="4">
        <f t="shared" si="21"/>
        <v>22801.9</v>
      </c>
      <c r="H94" s="4">
        <f t="shared" si="21"/>
        <v>3244.2</v>
      </c>
      <c r="I94" s="39"/>
    </row>
    <row r="95" spans="1:9" s="2" customFormat="1" ht="15.75" x14ac:dyDescent="0.25">
      <c r="A95" s="39"/>
      <c r="B95" s="44"/>
      <c r="C95" s="34">
        <v>2027</v>
      </c>
      <c r="D95" s="4">
        <f t="shared" ref="D95:D96" si="22">SUM(E95:H95)</f>
        <v>27040.7</v>
      </c>
      <c r="E95" s="4">
        <f t="shared" ref="E95:H95" si="23">E27+E37+E47+E57</f>
        <v>0</v>
      </c>
      <c r="F95" s="4">
        <f t="shared" si="23"/>
        <v>82.5</v>
      </c>
      <c r="G95" s="4">
        <f t="shared" si="23"/>
        <v>23714</v>
      </c>
      <c r="H95" s="4">
        <f t="shared" si="23"/>
        <v>3244.2</v>
      </c>
      <c r="I95" s="39"/>
    </row>
    <row r="96" spans="1:9" s="2" customFormat="1" ht="15.75" x14ac:dyDescent="0.25">
      <c r="A96" s="39"/>
      <c r="B96" s="44"/>
      <c r="C96" s="34">
        <v>2028</v>
      </c>
      <c r="D96" s="4">
        <f t="shared" si="22"/>
        <v>27989.3</v>
      </c>
      <c r="E96" s="4">
        <f t="shared" ref="E96:H96" si="24">E28+E38+E48+E58</f>
        <v>0</v>
      </c>
      <c r="F96" s="4">
        <f t="shared" si="24"/>
        <v>82.5</v>
      </c>
      <c r="G96" s="4">
        <f t="shared" si="24"/>
        <v>24662.6</v>
      </c>
      <c r="H96" s="4">
        <f t="shared" si="24"/>
        <v>3244.2</v>
      </c>
      <c r="I96" s="39"/>
    </row>
    <row r="97" spans="1:9" s="2" customFormat="1" ht="15.75" x14ac:dyDescent="0.25">
      <c r="A97" s="39"/>
      <c r="B97" s="44"/>
      <c r="C97" s="34">
        <v>2029</v>
      </c>
      <c r="D97" s="4">
        <f t="shared" ref="D97" si="25">SUM(E97:H97)</f>
        <v>28975.8</v>
      </c>
      <c r="E97" s="4">
        <f t="shared" ref="E97:H97" si="26">E29+E39+E49+E59</f>
        <v>0</v>
      </c>
      <c r="F97" s="4">
        <f t="shared" si="26"/>
        <v>82.5</v>
      </c>
      <c r="G97" s="4">
        <f t="shared" si="26"/>
        <v>25649.1</v>
      </c>
      <c r="H97" s="4">
        <f t="shared" si="26"/>
        <v>3244.2</v>
      </c>
      <c r="I97" s="39"/>
    </row>
    <row r="98" spans="1:9" s="2" customFormat="1" ht="15.75" x14ac:dyDescent="0.25">
      <c r="A98" s="39"/>
      <c r="B98" s="44"/>
      <c r="C98" s="34">
        <v>2030</v>
      </c>
      <c r="D98" s="4">
        <f t="shared" si="17"/>
        <v>30001.8</v>
      </c>
      <c r="E98" s="4">
        <f t="shared" ref="E98:H98" si="27">E30+E40+E50+E60</f>
        <v>0</v>
      </c>
      <c r="F98" s="4">
        <f t="shared" si="27"/>
        <v>82.5</v>
      </c>
      <c r="G98" s="4">
        <f t="shared" si="27"/>
        <v>26675.1</v>
      </c>
      <c r="H98" s="4">
        <f t="shared" si="27"/>
        <v>3244.2</v>
      </c>
      <c r="I98" s="39"/>
    </row>
    <row r="99" spans="1:9" s="2" customFormat="1" ht="31.5" x14ac:dyDescent="0.25">
      <c r="A99" s="15"/>
      <c r="B99" s="16" t="s">
        <v>35</v>
      </c>
      <c r="C99" s="15"/>
      <c r="D99" s="4">
        <f>SUM(D90:D98)</f>
        <v>241048.49999999997</v>
      </c>
      <c r="E99" s="4">
        <f>SUM(E90:E98)</f>
        <v>0</v>
      </c>
      <c r="F99" s="4">
        <f>SUM(F90:F98)</f>
        <v>1497</v>
      </c>
      <c r="G99" s="4">
        <f>SUM(G90:G98)</f>
        <v>210717.90000000002</v>
      </c>
      <c r="H99" s="4">
        <f>SUM(H90:H98)</f>
        <v>28833.600000000002</v>
      </c>
      <c r="I99" s="15"/>
    </row>
    <row r="100" spans="1:9" s="2" customFormat="1" ht="15.75" x14ac:dyDescent="0.25">
      <c r="A100" s="39" t="s">
        <v>36</v>
      </c>
      <c r="B100" s="39"/>
      <c r="C100" s="39"/>
      <c r="D100" s="39"/>
      <c r="E100" s="39"/>
      <c r="F100" s="39"/>
      <c r="G100" s="39"/>
      <c r="H100" s="39"/>
      <c r="I100" s="39"/>
    </row>
    <row r="101" spans="1:9" s="2" customFormat="1" ht="15.75" x14ac:dyDescent="0.25">
      <c r="A101" s="37" t="s">
        <v>37</v>
      </c>
      <c r="B101" s="38" t="s">
        <v>38</v>
      </c>
      <c r="C101" s="14">
        <v>2022</v>
      </c>
      <c r="D101" s="38" t="s">
        <v>2</v>
      </c>
      <c r="E101" s="38"/>
      <c r="F101" s="38"/>
      <c r="G101" s="38"/>
      <c r="H101" s="38"/>
      <c r="I101" s="37" t="s">
        <v>1</v>
      </c>
    </row>
    <row r="102" spans="1:9" s="2" customFormat="1" ht="15.75" x14ac:dyDescent="0.25">
      <c r="A102" s="37"/>
      <c r="B102" s="38"/>
      <c r="C102" s="14">
        <v>2023</v>
      </c>
      <c r="D102" s="38" t="s">
        <v>2</v>
      </c>
      <c r="E102" s="38"/>
      <c r="F102" s="38"/>
      <c r="G102" s="38"/>
      <c r="H102" s="38"/>
      <c r="I102" s="37"/>
    </row>
    <row r="103" spans="1:9" s="2" customFormat="1" ht="15.75" x14ac:dyDescent="0.25">
      <c r="A103" s="37"/>
      <c r="B103" s="38"/>
      <c r="C103" s="14">
        <v>2024</v>
      </c>
      <c r="D103" s="38" t="s">
        <v>2</v>
      </c>
      <c r="E103" s="38"/>
      <c r="F103" s="38"/>
      <c r="G103" s="38"/>
      <c r="H103" s="38"/>
      <c r="I103" s="37"/>
    </row>
    <row r="104" spans="1:9" s="2" customFormat="1" ht="15.75" x14ac:dyDescent="0.25">
      <c r="A104" s="37"/>
      <c r="B104" s="38"/>
      <c r="C104" s="35">
        <v>2025</v>
      </c>
      <c r="D104" s="38" t="s">
        <v>2</v>
      </c>
      <c r="E104" s="38"/>
      <c r="F104" s="38"/>
      <c r="G104" s="38"/>
      <c r="H104" s="38"/>
      <c r="I104" s="37"/>
    </row>
    <row r="105" spans="1:9" s="2" customFormat="1" ht="15.75" x14ac:dyDescent="0.25">
      <c r="A105" s="37"/>
      <c r="B105" s="38"/>
      <c r="C105" s="35">
        <v>2026</v>
      </c>
      <c r="D105" s="38" t="s">
        <v>2</v>
      </c>
      <c r="E105" s="38"/>
      <c r="F105" s="38"/>
      <c r="G105" s="38"/>
      <c r="H105" s="38"/>
      <c r="I105" s="37"/>
    </row>
    <row r="106" spans="1:9" s="2" customFormat="1" ht="15.75" x14ac:dyDescent="0.25">
      <c r="A106" s="37"/>
      <c r="B106" s="38"/>
      <c r="C106" s="35">
        <v>2027</v>
      </c>
      <c r="D106" s="38" t="s">
        <v>2</v>
      </c>
      <c r="E106" s="38"/>
      <c r="F106" s="38"/>
      <c r="G106" s="38"/>
      <c r="H106" s="38"/>
      <c r="I106" s="37"/>
    </row>
    <row r="107" spans="1:9" s="2" customFormat="1" ht="15.75" x14ac:dyDescent="0.25">
      <c r="A107" s="37"/>
      <c r="B107" s="38"/>
      <c r="C107" s="35">
        <v>2028</v>
      </c>
      <c r="D107" s="38" t="s">
        <v>2</v>
      </c>
      <c r="E107" s="38"/>
      <c r="F107" s="38"/>
      <c r="G107" s="38"/>
      <c r="H107" s="38"/>
      <c r="I107" s="37"/>
    </row>
    <row r="108" spans="1:9" s="2" customFormat="1" ht="15.75" x14ac:dyDescent="0.25">
      <c r="A108" s="37"/>
      <c r="B108" s="38"/>
      <c r="C108" s="35">
        <v>2029</v>
      </c>
      <c r="D108" s="38" t="s">
        <v>2</v>
      </c>
      <c r="E108" s="38"/>
      <c r="F108" s="38"/>
      <c r="G108" s="38"/>
      <c r="H108" s="38"/>
      <c r="I108" s="37"/>
    </row>
    <row r="109" spans="1:9" s="2" customFormat="1" ht="15.75" x14ac:dyDescent="0.25">
      <c r="A109" s="37"/>
      <c r="B109" s="38"/>
      <c r="C109" s="35">
        <v>2030</v>
      </c>
      <c r="D109" s="38" t="s">
        <v>2</v>
      </c>
      <c r="E109" s="38"/>
      <c r="F109" s="38"/>
      <c r="G109" s="38"/>
      <c r="H109" s="38"/>
      <c r="I109" s="37"/>
    </row>
    <row r="110" spans="1:9" s="2" customFormat="1" ht="15.75" x14ac:dyDescent="0.25">
      <c r="A110" s="37" t="s">
        <v>39</v>
      </c>
      <c r="B110" s="38" t="s">
        <v>40</v>
      </c>
      <c r="C110" s="13">
        <v>2022</v>
      </c>
      <c r="D110" s="5">
        <f t="shared" ref="D110" si="28">SUM(E110:H110)</f>
        <v>0</v>
      </c>
      <c r="E110" s="5"/>
      <c r="F110" s="5"/>
      <c r="G110" s="5">
        <f>50-50</f>
        <v>0</v>
      </c>
      <c r="H110" s="5"/>
      <c r="I110" s="37" t="s">
        <v>4</v>
      </c>
    </row>
    <row r="111" spans="1:9" s="2" customFormat="1" ht="15.75" x14ac:dyDescent="0.25">
      <c r="A111" s="37"/>
      <c r="B111" s="38"/>
      <c r="C111" s="13">
        <v>2023</v>
      </c>
      <c r="D111" s="5">
        <f>SUM(E111:H111)</f>
        <v>50</v>
      </c>
      <c r="E111" s="5"/>
      <c r="F111" s="5"/>
      <c r="G111" s="5">
        <v>50</v>
      </c>
      <c r="H111" s="5"/>
      <c r="I111" s="37"/>
    </row>
    <row r="112" spans="1:9" s="2" customFormat="1" ht="15.75" x14ac:dyDescent="0.25">
      <c r="A112" s="37"/>
      <c r="B112" s="38"/>
      <c r="C112" s="13">
        <v>2024</v>
      </c>
      <c r="D112" s="5">
        <f>SUM(E112:H112)</f>
        <v>50</v>
      </c>
      <c r="E112" s="5"/>
      <c r="F112" s="5"/>
      <c r="G112" s="5">
        <v>50</v>
      </c>
      <c r="H112" s="5"/>
      <c r="I112" s="37"/>
    </row>
    <row r="113" spans="1:9" s="2" customFormat="1" ht="15.75" x14ac:dyDescent="0.25">
      <c r="A113" s="37"/>
      <c r="B113" s="38"/>
      <c r="C113" s="36">
        <v>2025</v>
      </c>
      <c r="D113" s="5">
        <f>SUM(E113:H113)</f>
        <v>50</v>
      </c>
      <c r="E113" s="5"/>
      <c r="F113" s="5"/>
      <c r="G113" s="5">
        <v>50</v>
      </c>
      <c r="H113" s="5"/>
      <c r="I113" s="37"/>
    </row>
    <row r="114" spans="1:9" s="2" customFormat="1" ht="15.75" x14ac:dyDescent="0.25">
      <c r="A114" s="37"/>
      <c r="B114" s="38"/>
      <c r="C114" s="36">
        <v>2026</v>
      </c>
      <c r="D114" s="5">
        <f>SUM(E114:H114)</f>
        <v>50</v>
      </c>
      <c r="E114" s="5"/>
      <c r="F114" s="5"/>
      <c r="G114" s="5">
        <v>50</v>
      </c>
      <c r="H114" s="5"/>
      <c r="I114" s="37"/>
    </row>
    <row r="115" spans="1:9" s="2" customFormat="1" ht="15.75" x14ac:dyDescent="0.25">
      <c r="A115" s="37"/>
      <c r="B115" s="38"/>
      <c r="C115" s="36">
        <v>2027</v>
      </c>
      <c r="D115" s="5">
        <f>SUM(E115:H115)</f>
        <v>50</v>
      </c>
      <c r="E115" s="5"/>
      <c r="F115" s="5"/>
      <c r="G115" s="5">
        <v>50</v>
      </c>
      <c r="H115" s="5"/>
      <c r="I115" s="37"/>
    </row>
    <row r="116" spans="1:9" s="2" customFormat="1" ht="15.75" x14ac:dyDescent="0.25">
      <c r="A116" s="37"/>
      <c r="B116" s="38"/>
      <c r="C116" s="36">
        <v>2028</v>
      </c>
      <c r="D116" s="5">
        <f>SUM(E116:H116)</f>
        <v>50</v>
      </c>
      <c r="E116" s="5"/>
      <c r="F116" s="5"/>
      <c r="G116" s="5">
        <v>50</v>
      </c>
      <c r="H116" s="5"/>
      <c r="I116" s="37"/>
    </row>
    <row r="117" spans="1:9" s="2" customFormat="1" ht="15.75" x14ac:dyDescent="0.25">
      <c r="A117" s="37"/>
      <c r="B117" s="38"/>
      <c r="C117" s="36">
        <v>2029</v>
      </c>
      <c r="D117" s="5">
        <f>SUM(E117:H117)</f>
        <v>50</v>
      </c>
      <c r="E117" s="5"/>
      <c r="F117" s="5"/>
      <c r="G117" s="5">
        <v>50</v>
      </c>
      <c r="H117" s="5"/>
      <c r="I117" s="37"/>
    </row>
    <row r="118" spans="1:9" s="2" customFormat="1" ht="15.75" x14ac:dyDescent="0.25">
      <c r="A118" s="37"/>
      <c r="B118" s="38"/>
      <c r="C118" s="36">
        <v>2030</v>
      </c>
      <c r="D118" s="5">
        <f>SUM(E118:H118)</f>
        <v>50</v>
      </c>
      <c r="E118" s="5"/>
      <c r="F118" s="5"/>
      <c r="G118" s="5">
        <v>50</v>
      </c>
      <c r="H118" s="5"/>
      <c r="I118" s="37"/>
    </row>
    <row r="119" spans="1:9" s="2" customFormat="1" ht="15.75" x14ac:dyDescent="0.25">
      <c r="A119" s="15"/>
      <c r="B119" s="16" t="s">
        <v>3</v>
      </c>
      <c r="C119" s="15"/>
      <c r="D119" s="4">
        <f>SUM(D110:D118)</f>
        <v>400</v>
      </c>
      <c r="E119" s="4">
        <f>SUM(E110:E118)</f>
        <v>0</v>
      </c>
      <c r="F119" s="4">
        <f>SUM(F110:F118)</f>
        <v>0</v>
      </c>
      <c r="G119" s="4">
        <f>SUM(G110:G118)</f>
        <v>400</v>
      </c>
      <c r="H119" s="4">
        <f>SUM(H110:H118)</f>
        <v>0</v>
      </c>
      <c r="I119" s="15"/>
    </row>
    <row r="120" spans="1:9" s="2" customFormat="1" ht="15.75" x14ac:dyDescent="0.25">
      <c r="A120" s="37" t="s">
        <v>41</v>
      </c>
      <c r="B120" s="38" t="s">
        <v>42</v>
      </c>
      <c r="C120" s="13">
        <v>2022</v>
      </c>
      <c r="D120" s="45" t="s">
        <v>2</v>
      </c>
      <c r="E120" s="46"/>
      <c r="F120" s="46"/>
      <c r="G120" s="46"/>
      <c r="H120" s="47"/>
      <c r="I120" s="37" t="s">
        <v>1</v>
      </c>
    </row>
    <row r="121" spans="1:9" s="2" customFormat="1" ht="15.75" x14ac:dyDescent="0.25">
      <c r="A121" s="37"/>
      <c r="B121" s="38"/>
      <c r="C121" s="13">
        <v>2023</v>
      </c>
      <c r="D121" s="45" t="s">
        <v>2</v>
      </c>
      <c r="E121" s="46"/>
      <c r="F121" s="46"/>
      <c r="G121" s="46"/>
      <c r="H121" s="47"/>
      <c r="I121" s="37"/>
    </row>
    <row r="122" spans="1:9" s="2" customFormat="1" ht="15.75" x14ac:dyDescent="0.25">
      <c r="A122" s="37"/>
      <c r="B122" s="38"/>
      <c r="C122" s="13">
        <v>2024</v>
      </c>
      <c r="D122" s="45" t="s">
        <v>2</v>
      </c>
      <c r="E122" s="46"/>
      <c r="F122" s="46"/>
      <c r="G122" s="46"/>
      <c r="H122" s="47"/>
      <c r="I122" s="37"/>
    </row>
    <row r="123" spans="1:9" s="2" customFormat="1" ht="15.75" x14ac:dyDescent="0.25">
      <c r="A123" s="37"/>
      <c r="B123" s="38"/>
      <c r="C123" s="36">
        <v>2025</v>
      </c>
      <c r="D123" s="45" t="s">
        <v>2</v>
      </c>
      <c r="E123" s="46"/>
      <c r="F123" s="46"/>
      <c r="G123" s="46"/>
      <c r="H123" s="47"/>
      <c r="I123" s="37"/>
    </row>
    <row r="124" spans="1:9" s="2" customFormat="1" ht="15.75" x14ac:dyDescent="0.25">
      <c r="A124" s="37"/>
      <c r="B124" s="38"/>
      <c r="C124" s="36">
        <v>2026</v>
      </c>
      <c r="D124" s="45" t="s">
        <v>2</v>
      </c>
      <c r="E124" s="46"/>
      <c r="F124" s="46"/>
      <c r="G124" s="46"/>
      <c r="H124" s="47"/>
      <c r="I124" s="37"/>
    </row>
    <row r="125" spans="1:9" s="2" customFormat="1" ht="15.75" x14ac:dyDescent="0.25">
      <c r="A125" s="37"/>
      <c r="B125" s="38"/>
      <c r="C125" s="36">
        <v>2027</v>
      </c>
      <c r="D125" s="45" t="s">
        <v>2</v>
      </c>
      <c r="E125" s="46"/>
      <c r="F125" s="46"/>
      <c r="G125" s="46"/>
      <c r="H125" s="47"/>
      <c r="I125" s="37"/>
    </row>
    <row r="126" spans="1:9" s="2" customFormat="1" ht="15.75" x14ac:dyDescent="0.25">
      <c r="A126" s="37"/>
      <c r="B126" s="38"/>
      <c r="C126" s="36">
        <v>2028</v>
      </c>
      <c r="D126" s="45" t="s">
        <v>2</v>
      </c>
      <c r="E126" s="46"/>
      <c r="F126" s="46"/>
      <c r="G126" s="46"/>
      <c r="H126" s="47"/>
      <c r="I126" s="37"/>
    </row>
    <row r="127" spans="1:9" s="2" customFormat="1" ht="15.75" x14ac:dyDescent="0.25">
      <c r="A127" s="37"/>
      <c r="B127" s="38"/>
      <c r="C127" s="36">
        <v>2029</v>
      </c>
      <c r="D127" s="45" t="s">
        <v>2</v>
      </c>
      <c r="E127" s="46"/>
      <c r="F127" s="46"/>
      <c r="G127" s="46"/>
      <c r="H127" s="47"/>
      <c r="I127" s="37"/>
    </row>
    <row r="128" spans="1:9" s="2" customFormat="1" ht="15.75" x14ac:dyDescent="0.25">
      <c r="A128" s="37"/>
      <c r="B128" s="38"/>
      <c r="C128" s="36">
        <v>2030</v>
      </c>
      <c r="D128" s="45" t="s">
        <v>2</v>
      </c>
      <c r="E128" s="46"/>
      <c r="F128" s="46"/>
      <c r="G128" s="46"/>
      <c r="H128" s="47"/>
      <c r="I128" s="37"/>
    </row>
    <row r="129" spans="1:9" s="2" customFormat="1" ht="15.75" x14ac:dyDescent="0.25">
      <c r="A129" s="39"/>
      <c r="B129" s="44" t="s">
        <v>43</v>
      </c>
      <c r="C129" s="10">
        <v>2022</v>
      </c>
      <c r="D129" s="4">
        <f>SUM(E129:H129)</f>
        <v>0</v>
      </c>
      <c r="E129" s="4">
        <f>E110</f>
        <v>0</v>
      </c>
      <c r="F129" s="4">
        <f>F110</f>
        <v>0</v>
      </c>
      <c r="G129" s="4">
        <f>G110</f>
        <v>0</v>
      </c>
      <c r="H129" s="4">
        <f>H110</f>
        <v>0</v>
      </c>
      <c r="I129" s="39"/>
    </row>
    <row r="130" spans="1:9" s="2" customFormat="1" ht="15.75" x14ac:dyDescent="0.25">
      <c r="A130" s="39"/>
      <c r="B130" s="44"/>
      <c r="C130" s="10">
        <v>2023</v>
      </c>
      <c r="D130" s="4">
        <f t="shared" ref="D130:D137" si="29">SUM(E130:H130)</f>
        <v>50</v>
      </c>
      <c r="E130" s="4">
        <f>E111</f>
        <v>0</v>
      </c>
      <c r="F130" s="4">
        <f>F111</f>
        <v>0</v>
      </c>
      <c r="G130" s="4">
        <f>G111</f>
        <v>50</v>
      </c>
      <c r="H130" s="4">
        <f>H111</f>
        <v>0</v>
      </c>
      <c r="I130" s="39"/>
    </row>
    <row r="131" spans="1:9" s="2" customFormat="1" ht="15.75" x14ac:dyDescent="0.25">
      <c r="A131" s="39"/>
      <c r="B131" s="44"/>
      <c r="C131" s="10">
        <v>2024</v>
      </c>
      <c r="D131" s="4">
        <f t="shared" ref="D131:D136" si="30">SUM(E131:H131)</f>
        <v>50</v>
      </c>
      <c r="E131" s="4">
        <f>E112</f>
        <v>0</v>
      </c>
      <c r="F131" s="4">
        <f>F112</f>
        <v>0</v>
      </c>
      <c r="G131" s="4">
        <f>G112</f>
        <v>50</v>
      </c>
      <c r="H131" s="4">
        <f>H112</f>
        <v>0</v>
      </c>
      <c r="I131" s="39"/>
    </row>
    <row r="132" spans="1:9" s="2" customFormat="1" ht="15.75" x14ac:dyDescent="0.25">
      <c r="A132" s="39"/>
      <c r="B132" s="44"/>
      <c r="C132" s="10">
        <v>2025</v>
      </c>
      <c r="D132" s="4">
        <f t="shared" si="30"/>
        <v>50</v>
      </c>
      <c r="E132" s="4">
        <f>E113</f>
        <v>0</v>
      </c>
      <c r="F132" s="4">
        <f>F113</f>
        <v>0</v>
      </c>
      <c r="G132" s="4">
        <f>G113</f>
        <v>50</v>
      </c>
      <c r="H132" s="4">
        <f>H113</f>
        <v>0</v>
      </c>
      <c r="I132" s="39"/>
    </row>
    <row r="133" spans="1:9" s="2" customFormat="1" ht="15.75" x14ac:dyDescent="0.25">
      <c r="A133" s="39"/>
      <c r="B133" s="44"/>
      <c r="C133" s="10">
        <v>2026</v>
      </c>
      <c r="D133" s="4">
        <f t="shared" si="30"/>
        <v>50</v>
      </c>
      <c r="E133" s="4">
        <f>E114</f>
        <v>0</v>
      </c>
      <c r="F133" s="4">
        <f>F114</f>
        <v>0</v>
      </c>
      <c r="G133" s="4">
        <f>G114</f>
        <v>50</v>
      </c>
      <c r="H133" s="4">
        <f>H114</f>
        <v>0</v>
      </c>
      <c r="I133" s="39"/>
    </row>
    <row r="134" spans="1:9" s="2" customFormat="1" ht="15.75" x14ac:dyDescent="0.25">
      <c r="A134" s="39"/>
      <c r="B134" s="44"/>
      <c r="C134" s="10">
        <v>2027</v>
      </c>
      <c r="D134" s="4">
        <f t="shared" ref="D134:D135" si="31">SUM(E134:H134)</f>
        <v>50</v>
      </c>
      <c r="E134" s="4">
        <f>E115</f>
        <v>0</v>
      </c>
      <c r="F134" s="4">
        <f>F115</f>
        <v>0</v>
      </c>
      <c r="G134" s="4">
        <f>G115</f>
        <v>50</v>
      </c>
      <c r="H134" s="4">
        <f>H115</f>
        <v>0</v>
      </c>
      <c r="I134" s="39"/>
    </row>
    <row r="135" spans="1:9" s="2" customFormat="1" ht="15.75" x14ac:dyDescent="0.25">
      <c r="A135" s="39"/>
      <c r="B135" s="44"/>
      <c r="C135" s="10">
        <v>2028</v>
      </c>
      <c r="D135" s="4">
        <f t="shared" si="31"/>
        <v>50</v>
      </c>
      <c r="E135" s="4">
        <f>E116</f>
        <v>0</v>
      </c>
      <c r="F135" s="4">
        <f>F116</f>
        <v>0</v>
      </c>
      <c r="G135" s="4">
        <f>G116</f>
        <v>50</v>
      </c>
      <c r="H135" s="4">
        <f>H116</f>
        <v>0</v>
      </c>
      <c r="I135" s="39"/>
    </row>
    <row r="136" spans="1:9" s="2" customFormat="1" ht="15.75" x14ac:dyDescent="0.25">
      <c r="A136" s="39"/>
      <c r="B136" s="44"/>
      <c r="C136" s="10">
        <v>2029</v>
      </c>
      <c r="D136" s="4">
        <f t="shared" si="30"/>
        <v>50</v>
      </c>
      <c r="E136" s="4">
        <f>E117</f>
        <v>0</v>
      </c>
      <c r="F136" s="4">
        <f>F117</f>
        <v>0</v>
      </c>
      <c r="G136" s="4">
        <f>G117</f>
        <v>50</v>
      </c>
      <c r="H136" s="4">
        <f>H117</f>
        <v>0</v>
      </c>
      <c r="I136" s="39"/>
    </row>
    <row r="137" spans="1:9" s="2" customFormat="1" ht="15.75" x14ac:dyDescent="0.25">
      <c r="A137" s="39"/>
      <c r="B137" s="44"/>
      <c r="C137" s="10">
        <v>2030</v>
      </c>
      <c r="D137" s="4">
        <f t="shared" si="29"/>
        <v>50</v>
      </c>
      <c r="E137" s="4">
        <f>E118</f>
        <v>0</v>
      </c>
      <c r="F137" s="4">
        <f>F118</f>
        <v>0</v>
      </c>
      <c r="G137" s="4">
        <f>G118</f>
        <v>50</v>
      </c>
      <c r="H137" s="4">
        <f>H118</f>
        <v>0</v>
      </c>
      <c r="I137" s="39"/>
    </row>
    <row r="138" spans="1:9" s="2" customFormat="1" ht="31.5" x14ac:dyDescent="0.25">
      <c r="A138" s="15"/>
      <c r="B138" s="16" t="s">
        <v>44</v>
      </c>
      <c r="C138" s="15"/>
      <c r="D138" s="4">
        <f>SUM(D129:D137)</f>
        <v>400</v>
      </c>
      <c r="E138" s="4">
        <f>SUM(E129:E137)</f>
        <v>0</v>
      </c>
      <c r="F138" s="4">
        <f>SUM(F129:F137)</f>
        <v>0</v>
      </c>
      <c r="G138" s="4">
        <f>SUM(G129:G137)</f>
        <v>400</v>
      </c>
      <c r="H138" s="4">
        <f>SUM(H129:H137)</f>
        <v>0</v>
      </c>
      <c r="I138" s="15"/>
    </row>
    <row r="139" spans="1:9" s="2" customFormat="1" ht="15.75" x14ac:dyDescent="0.25">
      <c r="A139" s="39" t="s">
        <v>45</v>
      </c>
      <c r="B139" s="39"/>
      <c r="C139" s="39"/>
      <c r="D139" s="39"/>
      <c r="E139" s="39"/>
      <c r="F139" s="39"/>
      <c r="G139" s="39"/>
      <c r="H139" s="39"/>
      <c r="I139" s="39"/>
    </row>
    <row r="140" spans="1:9" s="2" customFormat="1" ht="15.75" x14ac:dyDescent="0.25">
      <c r="A140" s="37" t="s">
        <v>46</v>
      </c>
      <c r="B140" s="38" t="s">
        <v>47</v>
      </c>
      <c r="C140" s="14">
        <v>2022</v>
      </c>
      <c r="D140" s="3">
        <f t="shared" ref="D140" si="32">SUM(E140:H140)</f>
        <v>21665</v>
      </c>
      <c r="E140" s="3"/>
      <c r="F140" s="3"/>
      <c r="G140" s="3">
        <v>21665</v>
      </c>
      <c r="H140" s="3"/>
      <c r="I140" s="37" t="s">
        <v>1</v>
      </c>
    </row>
    <row r="141" spans="1:9" s="2" customFormat="1" ht="15.75" x14ac:dyDescent="0.25">
      <c r="A141" s="37"/>
      <c r="B141" s="38"/>
      <c r="C141" s="14">
        <v>2023</v>
      </c>
      <c r="D141" s="3">
        <f t="shared" ref="D141:D148" si="33">SUM(E141:H141)</f>
        <v>22986.6</v>
      </c>
      <c r="E141" s="3"/>
      <c r="F141" s="3"/>
      <c r="G141" s="3">
        <v>22986.6</v>
      </c>
      <c r="H141" s="3"/>
      <c r="I141" s="37"/>
    </row>
    <row r="142" spans="1:9" s="2" customFormat="1" ht="15.75" x14ac:dyDescent="0.25">
      <c r="A142" s="37"/>
      <c r="B142" s="38"/>
      <c r="C142" s="14">
        <v>2024</v>
      </c>
      <c r="D142" s="3">
        <f t="shared" si="33"/>
        <v>22986.6</v>
      </c>
      <c r="E142" s="3"/>
      <c r="F142" s="3"/>
      <c r="G142" s="3">
        <v>22986.6</v>
      </c>
      <c r="H142" s="3"/>
      <c r="I142" s="37"/>
    </row>
    <row r="143" spans="1:9" s="2" customFormat="1" ht="15.75" x14ac:dyDescent="0.25">
      <c r="A143" s="37"/>
      <c r="B143" s="38"/>
      <c r="C143" s="35">
        <v>2025</v>
      </c>
      <c r="D143" s="3">
        <f t="shared" ref="D143:D144" si="34">SUM(E143:H143)</f>
        <v>22986.6</v>
      </c>
      <c r="E143" s="3"/>
      <c r="F143" s="3"/>
      <c r="G143" s="3">
        <v>22986.6</v>
      </c>
      <c r="H143" s="3"/>
      <c r="I143" s="37"/>
    </row>
    <row r="144" spans="1:9" s="2" customFormat="1" ht="15.75" x14ac:dyDescent="0.25">
      <c r="A144" s="37"/>
      <c r="B144" s="38"/>
      <c r="C144" s="35">
        <v>2026</v>
      </c>
      <c r="D144" s="3">
        <f t="shared" si="34"/>
        <v>22986.6</v>
      </c>
      <c r="E144" s="3"/>
      <c r="F144" s="3"/>
      <c r="G144" s="3">
        <v>22986.6</v>
      </c>
      <c r="H144" s="3"/>
      <c r="I144" s="37"/>
    </row>
    <row r="145" spans="1:9" s="2" customFormat="1" ht="15.75" x14ac:dyDescent="0.25">
      <c r="A145" s="37"/>
      <c r="B145" s="38"/>
      <c r="C145" s="35">
        <v>2027</v>
      </c>
      <c r="D145" s="3">
        <f t="shared" si="33"/>
        <v>22986.6</v>
      </c>
      <c r="E145" s="3"/>
      <c r="F145" s="3"/>
      <c r="G145" s="3">
        <v>22986.6</v>
      </c>
      <c r="H145" s="3"/>
      <c r="I145" s="37"/>
    </row>
    <row r="146" spans="1:9" s="2" customFormat="1" ht="15.75" x14ac:dyDescent="0.25">
      <c r="A146" s="37"/>
      <c r="B146" s="38"/>
      <c r="C146" s="35">
        <v>2028</v>
      </c>
      <c r="D146" s="3">
        <f t="shared" ref="D146" si="35">SUM(E146:H146)</f>
        <v>22986.6</v>
      </c>
      <c r="E146" s="3"/>
      <c r="F146" s="3"/>
      <c r="G146" s="3">
        <v>22986.6</v>
      </c>
      <c r="H146" s="3"/>
      <c r="I146" s="37"/>
    </row>
    <row r="147" spans="1:9" s="2" customFormat="1" ht="15.75" x14ac:dyDescent="0.25">
      <c r="A147" s="37"/>
      <c r="B147" s="38"/>
      <c r="C147" s="35">
        <v>2029</v>
      </c>
      <c r="D147" s="3">
        <f t="shared" ref="D147" si="36">SUM(E147:H147)</f>
        <v>22986.6</v>
      </c>
      <c r="E147" s="3"/>
      <c r="F147" s="3"/>
      <c r="G147" s="3">
        <v>22986.6</v>
      </c>
      <c r="H147" s="3"/>
      <c r="I147" s="37"/>
    </row>
    <row r="148" spans="1:9" s="2" customFormat="1" ht="15.75" x14ac:dyDescent="0.25">
      <c r="A148" s="37"/>
      <c r="B148" s="38"/>
      <c r="C148" s="35">
        <v>2030</v>
      </c>
      <c r="D148" s="3">
        <f t="shared" si="33"/>
        <v>22986.6</v>
      </c>
      <c r="E148" s="3"/>
      <c r="F148" s="3"/>
      <c r="G148" s="3">
        <v>22986.6</v>
      </c>
      <c r="H148" s="3"/>
      <c r="I148" s="37"/>
    </row>
    <row r="149" spans="1:9" s="2" customFormat="1" ht="15.75" x14ac:dyDescent="0.25">
      <c r="A149" s="15"/>
      <c r="B149" s="16" t="s">
        <v>3</v>
      </c>
      <c r="C149" s="15"/>
      <c r="D149" s="4">
        <f>SUM(D140:D148)</f>
        <v>205557.80000000002</v>
      </c>
      <c r="E149" s="4">
        <f>SUM(E140:E148)</f>
        <v>0</v>
      </c>
      <c r="F149" s="4">
        <f>SUM(F140:F148)</f>
        <v>0</v>
      </c>
      <c r="G149" s="4">
        <f>SUM(G140:G148)</f>
        <v>205557.80000000002</v>
      </c>
      <c r="H149" s="4">
        <f>SUM(H140:H148)</f>
        <v>0</v>
      </c>
      <c r="I149" s="15"/>
    </row>
    <row r="150" spans="1:9" s="2" customFormat="1" ht="15.75" x14ac:dyDescent="0.25">
      <c r="A150" s="37" t="s">
        <v>48</v>
      </c>
      <c r="B150" s="38" t="s">
        <v>49</v>
      </c>
      <c r="C150" s="14">
        <v>2022</v>
      </c>
      <c r="D150" s="3">
        <f t="shared" ref="D150" si="37">SUM(E150:H150)</f>
        <v>139681.20000000001</v>
      </c>
      <c r="E150" s="3"/>
      <c r="F150" s="3">
        <f>139708.1-26.9</f>
        <v>139681.20000000001</v>
      </c>
      <c r="G150" s="3"/>
      <c r="H150" s="3"/>
      <c r="I150" s="37" t="s">
        <v>1</v>
      </c>
    </row>
    <row r="151" spans="1:9" s="2" customFormat="1" ht="15.75" x14ac:dyDescent="0.25">
      <c r="A151" s="37"/>
      <c r="B151" s="38"/>
      <c r="C151" s="14">
        <v>2023</v>
      </c>
      <c r="D151" s="3">
        <f t="shared" ref="D151:D158" si="38">SUM(E151:H151)</f>
        <v>153966.6</v>
      </c>
      <c r="E151" s="3"/>
      <c r="F151" s="3">
        <v>153966.6</v>
      </c>
      <c r="G151" s="3"/>
      <c r="H151" s="3"/>
      <c r="I151" s="37"/>
    </row>
    <row r="152" spans="1:9" s="2" customFormat="1" ht="15.75" x14ac:dyDescent="0.25">
      <c r="A152" s="37"/>
      <c r="B152" s="38"/>
      <c r="C152" s="14">
        <v>2024</v>
      </c>
      <c r="D152" s="3">
        <f t="shared" ref="D152" si="39">SUM(E152:H152)</f>
        <v>160320</v>
      </c>
      <c r="E152" s="3"/>
      <c r="F152" s="3">
        <v>160320</v>
      </c>
      <c r="G152" s="3"/>
      <c r="H152" s="3"/>
      <c r="I152" s="37"/>
    </row>
    <row r="153" spans="1:9" s="2" customFormat="1" ht="15.75" x14ac:dyDescent="0.25">
      <c r="A153" s="37"/>
      <c r="B153" s="38"/>
      <c r="C153" s="35">
        <v>2025</v>
      </c>
      <c r="D153" s="3">
        <f t="shared" ref="D153:D154" si="40">SUM(E153:H153)</f>
        <v>166051.20000000001</v>
      </c>
      <c r="E153" s="3"/>
      <c r="F153" s="3">
        <v>166051.20000000001</v>
      </c>
      <c r="G153" s="3"/>
      <c r="H153" s="3"/>
      <c r="I153" s="37"/>
    </row>
    <row r="154" spans="1:9" s="2" customFormat="1" ht="15.75" x14ac:dyDescent="0.25">
      <c r="A154" s="37"/>
      <c r="B154" s="38"/>
      <c r="C154" s="35">
        <v>2026</v>
      </c>
      <c r="D154" s="3">
        <f t="shared" si="40"/>
        <v>166051.20000000001</v>
      </c>
      <c r="E154" s="3"/>
      <c r="F154" s="3">
        <v>166051.20000000001</v>
      </c>
      <c r="G154" s="3"/>
      <c r="H154" s="3"/>
      <c r="I154" s="37"/>
    </row>
    <row r="155" spans="1:9" s="2" customFormat="1" ht="15.75" x14ac:dyDescent="0.25">
      <c r="A155" s="37"/>
      <c r="B155" s="38"/>
      <c r="C155" s="35">
        <v>2027</v>
      </c>
      <c r="D155" s="3">
        <f t="shared" ref="D155:D156" si="41">SUM(E155:H155)</f>
        <v>166051.20000000001</v>
      </c>
      <c r="E155" s="3"/>
      <c r="F155" s="3">
        <v>166051.20000000001</v>
      </c>
      <c r="G155" s="3"/>
      <c r="H155" s="3"/>
      <c r="I155" s="37"/>
    </row>
    <row r="156" spans="1:9" s="2" customFormat="1" ht="15.75" x14ac:dyDescent="0.25">
      <c r="A156" s="37"/>
      <c r="B156" s="38"/>
      <c r="C156" s="35">
        <v>2028</v>
      </c>
      <c r="D156" s="3">
        <f t="shared" si="41"/>
        <v>166051.20000000001</v>
      </c>
      <c r="E156" s="3"/>
      <c r="F156" s="3">
        <v>166051.20000000001</v>
      </c>
      <c r="G156" s="3"/>
      <c r="H156" s="3"/>
      <c r="I156" s="37"/>
    </row>
    <row r="157" spans="1:9" s="2" customFormat="1" ht="15.75" x14ac:dyDescent="0.25">
      <c r="A157" s="37"/>
      <c r="B157" s="38"/>
      <c r="C157" s="35">
        <v>2029</v>
      </c>
      <c r="D157" s="3">
        <f t="shared" ref="D157" si="42">SUM(E157:H157)</f>
        <v>166051.20000000001</v>
      </c>
      <c r="E157" s="3"/>
      <c r="F157" s="3">
        <v>166051.20000000001</v>
      </c>
      <c r="G157" s="3"/>
      <c r="H157" s="3"/>
      <c r="I157" s="37"/>
    </row>
    <row r="158" spans="1:9" s="2" customFormat="1" ht="15.75" x14ac:dyDescent="0.25">
      <c r="A158" s="37"/>
      <c r="B158" s="38"/>
      <c r="C158" s="35">
        <v>2030</v>
      </c>
      <c r="D158" s="3">
        <f t="shared" si="38"/>
        <v>166051.20000000001</v>
      </c>
      <c r="E158" s="3"/>
      <c r="F158" s="3">
        <v>166051.20000000001</v>
      </c>
      <c r="G158" s="3"/>
      <c r="H158" s="3"/>
      <c r="I158" s="37"/>
    </row>
    <row r="159" spans="1:9" s="2" customFormat="1" ht="15.75" x14ac:dyDescent="0.25">
      <c r="A159" s="15"/>
      <c r="B159" s="16" t="s">
        <v>3</v>
      </c>
      <c r="C159" s="15"/>
      <c r="D159" s="4">
        <f>SUM(D150:D158)</f>
        <v>1450274.9999999998</v>
      </c>
      <c r="E159" s="4">
        <f>SUM(E150:E158)</f>
        <v>0</v>
      </c>
      <c r="F159" s="4">
        <f>SUM(F150:F158)</f>
        <v>1450274.9999999998</v>
      </c>
      <c r="G159" s="4">
        <f>SUM(G150:G158)</f>
        <v>0</v>
      </c>
      <c r="H159" s="4">
        <f>SUM(H150:H158)</f>
        <v>0</v>
      </c>
      <c r="I159" s="15"/>
    </row>
    <row r="160" spans="1:9" s="2" customFormat="1" ht="15.75" x14ac:dyDescent="0.25">
      <c r="A160" s="37" t="s">
        <v>50</v>
      </c>
      <c r="B160" s="38" t="s">
        <v>51</v>
      </c>
      <c r="C160" s="14">
        <v>2022</v>
      </c>
      <c r="D160" s="3">
        <f t="shared" ref="D160" si="43">SUM(E160:H160)</f>
        <v>10834.3</v>
      </c>
      <c r="E160" s="3"/>
      <c r="F160" s="3"/>
      <c r="G160" s="3">
        <f>2641.2+8193.1</f>
        <v>10834.3</v>
      </c>
      <c r="H160" s="3"/>
      <c r="I160" s="37" t="s">
        <v>1</v>
      </c>
    </row>
    <row r="161" spans="1:9" s="2" customFormat="1" ht="15.75" x14ac:dyDescent="0.25">
      <c r="A161" s="37"/>
      <c r="B161" s="38"/>
      <c r="C161" s="14">
        <v>2023</v>
      </c>
      <c r="D161" s="3">
        <f t="shared" ref="D161" si="44">SUM(E161:H161)</f>
        <v>23433.9</v>
      </c>
      <c r="E161" s="3"/>
      <c r="F161" s="3"/>
      <c r="G161" s="3">
        <f>6626.5+16807.4</f>
        <v>23433.9</v>
      </c>
      <c r="H161" s="3"/>
      <c r="I161" s="37"/>
    </row>
    <row r="162" spans="1:9" s="2" customFormat="1" ht="15.75" x14ac:dyDescent="0.25">
      <c r="A162" s="37"/>
      <c r="B162" s="38"/>
      <c r="C162" s="14">
        <v>2024</v>
      </c>
      <c r="D162" s="3">
        <f t="shared" ref="D162" si="45">SUM(E162:H162)</f>
        <v>6690.1</v>
      </c>
      <c r="E162" s="3"/>
      <c r="F162" s="3"/>
      <c r="G162" s="3">
        <f>6626.5+63.6</f>
        <v>6690.1</v>
      </c>
      <c r="H162" s="3"/>
      <c r="I162" s="37"/>
    </row>
    <row r="163" spans="1:9" s="2" customFormat="1" ht="15.75" x14ac:dyDescent="0.25">
      <c r="A163" s="37"/>
      <c r="B163" s="38"/>
      <c r="C163" s="35">
        <v>2025</v>
      </c>
      <c r="D163" s="3">
        <f t="shared" ref="D163" si="46">SUM(E163:H163)</f>
        <v>6690.1</v>
      </c>
      <c r="E163" s="3"/>
      <c r="F163" s="3"/>
      <c r="G163" s="3">
        <f>6626.5+63.6</f>
        <v>6690.1</v>
      </c>
      <c r="H163" s="3"/>
      <c r="I163" s="37"/>
    </row>
    <row r="164" spans="1:9" s="2" customFormat="1" ht="15.75" x14ac:dyDescent="0.25">
      <c r="A164" s="15"/>
      <c r="B164" s="16" t="s">
        <v>3</v>
      </c>
      <c r="C164" s="15"/>
      <c r="D164" s="4">
        <f>SUM(D160:D163)</f>
        <v>47648.399999999994</v>
      </c>
      <c r="E164" s="4">
        <f>SUM(E160:E163)</f>
        <v>0</v>
      </c>
      <c r="F164" s="4">
        <f>SUM(F160:F163)</f>
        <v>0</v>
      </c>
      <c r="G164" s="4">
        <f>SUM(G160:G163)</f>
        <v>47648.399999999994</v>
      </c>
      <c r="H164" s="4">
        <f>SUM(H160:H163)</f>
        <v>0</v>
      </c>
      <c r="I164" s="15"/>
    </row>
    <row r="165" spans="1:9" s="2" customFormat="1" ht="15.75" x14ac:dyDescent="0.25">
      <c r="A165" s="41" t="s">
        <v>52</v>
      </c>
      <c r="B165" s="48" t="s">
        <v>53</v>
      </c>
      <c r="C165" s="14">
        <v>2022</v>
      </c>
      <c r="D165" s="3">
        <f t="shared" ref="D165:D166" si="47">SUM(E165:H165)</f>
        <v>4166.3</v>
      </c>
      <c r="E165" s="3"/>
      <c r="F165" s="3"/>
      <c r="G165" s="3">
        <f>2001.2+118.1+2047</f>
        <v>4166.3</v>
      </c>
      <c r="H165" s="3"/>
      <c r="I165" s="41" t="s">
        <v>1</v>
      </c>
    </row>
    <row r="166" spans="1:9" s="2" customFormat="1" ht="15.75" x14ac:dyDescent="0.25">
      <c r="A166" s="43"/>
      <c r="B166" s="49"/>
      <c r="C166" s="29">
        <v>2023</v>
      </c>
      <c r="D166" s="3">
        <f t="shared" si="47"/>
        <v>233.8</v>
      </c>
      <c r="E166" s="3"/>
      <c r="F166" s="3"/>
      <c r="G166" s="3">
        <v>233.8</v>
      </c>
      <c r="H166" s="3"/>
      <c r="I166" s="43"/>
    </row>
    <row r="167" spans="1:9" s="2" customFormat="1" ht="15.75" x14ac:dyDescent="0.25">
      <c r="A167" s="28"/>
      <c r="B167" s="30" t="s">
        <v>3</v>
      </c>
      <c r="C167" s="28"/>
      <c r="D167" s="4">
        <f>SUM(D165:D166)</f>
        <v>4400.1000000000004</v>
      </c>
      <c r="E167" s="4">
        <f t="shared" ref="E167:H167" si="48">SUM(E165:E166)</f>
        <v>0</v>
      </c>
      <c r="F167" s="4">
        <f t="shared" si="48"/>
        <v>0</v>
      </c>
      <c r="G167" s="4">
        <f t="shared" si="48"/>
        <v>4400.1000000000004</v>
      </c>
      <c r="H167" s="4">
        <f t="shared" si="48"/>
        <v>0</v>
      </c>
      <c r="I167" s="28"/>
    </row>
    <row r="168" spans="1:9" s="2" customFormat="1" ht="78.75" x14ac:dyDescent="0.25">
      <c r="A168" s="14" t="s">
        <v>57</v>
      </c>
      <c r="B168" s="12" t="s">
        <v>59</v>
      </c>
      <c r="C168" s="14">
        <v>2022</v>
      </c>
      <c r="D168" s="3">
        <f t="shared" ref="D168:D173" si="49">SUM(E168:H168)</f>
        <v>0</v>
      </c>
      <c r="E168" s="3"/>
      <c r="F168" s="3"/>
      <c r="G168" s="3">
        <f>600-600</f>
        <v>0</v>
      </c>
      <c r="H168" s="3"/>
      <c r="I168" s="14" t="s">
        <v>1</v>
      </c>
    </row>
    <row r="169" spans="1:9" s="2" customFormat="1" ht="15.75" x14ac:dyDescent="0.25">
      <c r="A169" s="41" t="s">
        <v>58</v>
      </c>
      <c r="B169" s="48" t="s">
        <v>60</v>
      </c>
      <c r="C169" s="14">
        <v>2022</v>
      </c>
      <c r="D169" s="3">
        <f t="shared" si="49"/>
        <v>0</v>
      </c>
      <c r="E169" s="3"/>
      <c r="F169" s="3"/>
      <c r="G169" s="3">
        <f>600-600</f>
        <v>0</v>
      </c>
      <c r="H169" s="3"/>
      <c r="I169" s="41" t="s">
        <v>1</v>
      </c>
    </row>
    <row r="170" spans="1:9" s="2" customFormat="1" ht="15.75" x14ac:dyDescent="0.25">
      <c r="A170" s="43"/>
      <c r="B170" s="49"/>
      <c r="C170" s="25">
        <v>2023</v>
      </c>
      <c r="D170" s="3">
        <f>SUM(E170:H170)</f>
        <v>5604.9</v>
      </c>
      <c r="E170" s="3"/>
      <c r="F170" s="3"/>
      <c r="G170" s="3">
        <f>5090.4+514.5</f>
        <v>5604.9</v>
      </c>
      <c r="H170" s="3"/>
      <c r="I170" s="43"/>
    </row>
    <row r="171" spans="1:9" s="2" customFormat="1" ht="15.75" x14ac:dyDescent="0.25">
      <c r="A171" s="27"/>
      <c r="B171" s="26" t="s">
        <v>3</v>
      </c>
      <c r="C171" s="27"/>
      <c r="D171" s="4">
        <f>SUM(D169:D170)</f>
        <v>5604.9</v>
      </c>
      <c r="E171" s="4">
        <f t="shared" ref="E171:H171" si="50">SUM(E169:E170)</f>
        <v>0</v>
      </c>
      <c r="F171" s="4">
        <f t="shared" si="50"/>
        <v>0</v>
      </c>
      <c r="G171" s="4">
        <f t="shared" si="50"/>
        <v>5604.9</v>
      </c>
      <c r="H171" s="4">
        <f t="shared" si="50"/>
        <v>0</v>
      </c>
      <c r="I171" s="27"/>
    </row>
    <row r="172" spans="1:9" s="2" customFormat="1" ht="47.25" x14ac:dyDescent="0.25">
      <c r="A172" s="20" t="s">
        <v>62</v>
      </c>
      <c r="B172" s="19" t="s">
        <v>63</v>
      </c>
      <c r="C172" s="20">
        <v>2022</v>
      </c>
      <c r="D172" s="3">
        <f t="shared" ref="D172" si="51">SUM(E172:H172)</f>
        <v>2750</v>
      </c>
      <c r="E172" s="3"/>
      <c r="F172" s="3"/>
      <c r="G172" s="3">
        <v>2750</v>
      </c>
      <c r="H172" s="3"/>
      <c r="I172" s="20" t="s">
        <v>1</v>
      </c>
    </row>
    <row r="173" spans="1:9" s="2" customFormat="1" ht="63" x14ac:dyDescent="0.25">
      <c r="A173" s="20" t="s">
        <v>64</v>
      </c>
      <c r="B173" s="19" t="s">
        <v>66</v>
      </c>
      <c r="C173" s="20">
        <v>2022</v>
      </c>
      <c r="D173" s="3">
        <f t="shared" si="49"/>
        <v>22947.8</v>
      </c>
      <c r="E173" s="3"/>
      <c r="F173" s="3"/>
      <c r="G173" s="3">
        <f>21500+3799-2351.2</f>
        <v>22947.8</v>
      </c>
      <c r="H173" s="3"/>
      <c r="I173" s="20" t="s">
        <v>1</v>
      </c>
    </row>
    <row r="174" spans="1:9" s="2" customFormat="1" ht="63" x14ac:dyDescent="0.25">
      <c r="A174" s="17" t="s">
        <v>65</v>
      </c>
      <c r="B174" s="18" t="s">
        <v>67</v>
      </c>
      <c r="C174" s="17">
        <v>2022</v>
      </c>
      <c r="D174" s="3">
        <f t="shared" ref="D174" si="52">SUM(E174:H174)</f>
        <v>1000</v>
      </c>
      <c r="E174" s="3"/>
      <c r="F174" s="3"/>
      <c r="G174" s="3">
        <v>1000</v>
      </c>
      <c r="H174" s="3"/>
      <c r="I174" s="17" t="s">
        <v>1</v>
      </c>
    </row>
    <row r="175" spans="1:9" s="2" customFormat="1" ht="78.75" x14ac:dyDescent="0.25">
      <c r="A175" s="23" t="s">
        <v>70</v>
      </c>
      <c r="B175" s="21" t="s">
        <v>74</v>
      </c>
      <c r="C175" s="23">
        <v>2022</v>
      </c>
      <c r="D175" s="3">
        <f t="shared" ref="D175" si="53">SUM(E175:H175)</f>
        <v>796.2</v>
      </c>
      <c r="E175" s="3"/>
      <c r="F175" s="3">
        <v>796.2</v>
      </c>
      <c r="G175" s="3"/>
      <c r="H175" s="3"/>
      <c r="I175" s="23" t="s">
        <v>1</v>
      </c>
    </row>
    <row r="176" spans="1:9" s="2" customFormat="1" ht="31.5" x14ac:dyDescent="0.25">
      <c r="A176" s="41" t="s">
        <v>71</v>
      </c>
      <c r="B176" s="48" t="s">
        <v>75</v>
      </c>
      <c r="C176" s="23">
        <v>2022</v>
      </c>
      <c r="D176" s="3">
        <f t="shared" ref="D176:D177" si="54">SUM(E176:H176)</f>
        <v>3196.6000000000004</v>
      </c>
      <c r="E176" s="3"/>
      <c r="F176" s="3"/>
      <c r="G176" s="3">
        <f>5429.8-2233.2</f>
        <v>3196.6000000000004</v>
      </c>
      <c r="H176" s="3"/>
      <c r="I176" s="23" t="s">
        <v>1</v>
      </c>
    </row>
    <row r="177" spans="1:9" s="2" customFormat="1" ht="15.75" x14ac:dyDescent="0.25">
      <c r="A177" s="42"/>
      <c r="B177" s="49"/>
      <c r="C177" s="32">
        <v>2023</v>
      </c>
      <c r="D177" s="3">
        <f t="shared" si="54"/>
        <v>1037.9000000000001</v>
      </c>
      <c r="E177" s="3"/>
      <c r="F177" s="3"/>
      <c r="G177" s="3">
        <v>1037.9000000000001</v>
      </c>
      <c r="H177" s="3"/>
      <c r="I177" s="32"/>
    </row>
    <row r="178" spans="1:9" s="11" customFormat="1" ht="15.75" x14ac:dyDescent="0.25">
      <c r="A178" s="42"/>
      <c r="B178" s="33" t="s">
        <v>3</v>
      </c>
      <c r="C178" s="31"/>
      <c r="D178" s="4">
        <f>SUM(D176:D177)</f>
        <v>4234.5</v>
      </c>
      <c r="E178" s="4">
        <f t="shared" ref="E178" si="55">SUM(E176:E177)</f>
        <v>0</v>
      </c>
      <c r="F178" s="4">
        <f t="shared" ref="F178" si="56">SUM(F176:F177)</f>
        <v>0</v>
      </c>
      <c r="G178" s="4">
        <f t="shared" ref="G178" si="57">SUM(G176:G177)</f>
        <v>4234.5</v>
      </c>
      <c r="H178" s="4">
        <f t="shared" ref="H178" si="58">SUM(H176:H177)</f>
        <v>0</v>
      </c>
      <c r="I178" s="31"/>
    </row>
    <row r="179" spans="1:9" s="2" customFormat="1" ht="63" x14ac:dyDescent="0.25">
      <c r="A179" s="23" t="s">
        <v>72</v>
      </c>
      <c r="B179" s="21" t="s">
        <v>76</v>
      </c>
      <c r="C179" s="23">
        <v>2022</v>
      </c>
      <c r="D179" s="3">
        <f>SUM(E179:H179)</f>
        <v>6398.2</v>
      </c>
      <c r="E179" s="3"/>
      <c r="F179" s="3"/>
      <c r="G179" s="3">
        <v>6398.2</v>
      </c>
      <c r="H179" s="3"/>
      <c r="I179" s="23" t="s">
        <v>1</v>
      </c>
    </row>
    <row r="180" spans="1:9" s="2" customFormat="1" ht="15.75" x14ac:dyDescent="0.25">
      <c r="A180" s="37" t="s">
        <v>73</v>
      </c>
      <c r="B180" s="38" t="s">
        <v>77</v>
      </c>
      <c r="C180" s="23">
        <v>2022</v>
      </c>
      <c r="D180" s="3">
        <f t="shared" ref="D180" si="59">SUM(E180:H180)</f>
        <v>0</v>
      </c>
      <c r="E180" s="3"/>
      <c r="F180" s="3"/>
      <c r="G180" s="3">
        <f>395.5-395.5</f>
        <v>0</v>
      </c>
      <c r="H180" s="3"/>
      <c r="I180" s="37" t="s">
        <v>1</v>
      </c>
    </row>
    <row r="181" spans="1:9" s="2" customFormat="1" ht="15.75" x14ac:dyDescent="0.25">
      <c r="A181" s="37"/>
      <c r="B181" s="38"/>
      <c r="C181" s="23">
        <v>2023</v>
      </c>
      <c r="D181" s="3">
        <f t="shared" ref="D181:D182" si="60">SUM(E181:H181)</f>
        <v>1395</v>
      </c>
      <c r="E181" s="3"/>
      <c r="F181" s="3"/>
      <c r="G181" s="3">
        <f>1941.6-546.6</f>
        <v>1395</v>
      </c>
      <c r="H181" s="3"/>
      <c r="I181" s="37"/>
    </row>
    <row r="182" spans="1:9" s="2" customFormat="1" ht="15.75" x14ac:dyDescent="0.25">
      <c r="A182" s="37"/>
      <c r="B182" s="38"/>
      <c r="C182" s="25">
        <v>2024</v>
      </c>
      <c r="D182" s="3">
        <f t="shared" si="60"/>
        <v>1942.3</v>
      </c>
      <c r="E182" s="3"/>
      <c r="F182" s="3"/>
      <c r="G182" s="3">
        <v>1942.3</v>
      </c>
      <c r="H182" s="3"/>
      <c r="I182" s="37"/>
    </row>
    <row r="183" spans="1:9" s="2" customFormat="1" ht="15.75" x14ac:dyDescent="0.25">
      <c r="A183" s="37"/>
      <c r="B183" s="38"/>
      <c r="C183" s="23">
        <v>2025</v>
      </c>
      <c r="D183" s="3">
        <f t="shared" ref="D183" si="61">SUM(E183:H183)</f>
        <v>1942.9</v>
      </c>
      <c r="E183" s="3"/>
      <c r="F183" s="3"/>
      <c r="G183" s="3">
        <v>1942.9</v>
      </c>
      <c r="H183" s="3"/>
      <c r="I183" s="37"/>
    </row>
    <row r="184" spans="1:9" s="2" customFormat="1" ht="15.75" x14ac:dyDescent="0.25">
      <c r="A184" s="24"/>
      <c r="B184" s="22" t="s">
        <v>3</v>
      </c>
      <c r="C184" s="24"/>
      <c r="D184" s="4">
        <f>SUM(D180:D183)</f>
        <v>5280.2000000000007</v>
      </c>
      <c r="E184" s="4">
        <f>SUM(E180:E183)</f>
        <v>0</v>
      </c>
      <c r="F184" s="4">
        <f>SUM(F180:F183)</f>
        <v>0</v>
      </c>
      <c r="G184" s="4">
        <f>SUM(G180:G183)</f>
        <v>5280.2000000000007</v>
      </c>
      <c r="H184" s="4">
        <f>SUM(H180:H183)</f>
        <v>0</v>
      </c>
      <c r="I184" s="24"/>
    </row>
    <row r="185" spans="1:9" s="2" customFormat="1" ht="15.75" x14ac:dyDescent="0.25">
      <c r="A185" s="41" t="s">
        <v>78</v>
      </c>
      <c r="B185" s="48" t="s">
        <v>79</v>
      </c>
      <c r="C185" s="25">
        <v>2022</v>
      </c>
      <c r="D185" s="3">
        <f>SUM(E185:H185)</f>
        <v>1132.8</v>
      </c>
      <c r="E185" s="3"/>
      <c r="F185" s="3"/>
      <c r="G185" s="3">
        <v>1132.8</v>
      </c>
      <c r="H185" s="3"/>
      <c r="I185" s="41" t="s">
        <v>1</v>
      </c>
    </row>
    <row r="186" spans="1:9" s="2" customFormat="1" ht="15.75" x14ac:dyDescent="0.25">
      <c r="A186" s="42"/>
      <c r="B186" s="49"/>
      <c r="C186" s="32">
        <v>2023</v>
      </c>
      <c r="D186" s="3">
        <f>SUM(E186:H186)</f>
        <v>1139.0999999999999</v>
      </c>
      <c r="E186" s="3"/>
      <c r="F186" s="3"/>
      <c r="G186" s="3">
        <v>1139.0999999999999</v>
      </c>
      <c r="H186" s="3"/>
      <c r="I186" s="43"/>
    </row>
    <row r="187" spans="1:9" s="11" customFormat="1" ht="15.75" x14ac:dyDescent="0.25">
      <c r="A187" s="43"/>
      <c r="B187" s="33" t="s">
        <v>3</v>
      </c>
      <c r="C187" s="31"/>
      <c r="D187" s="4">
        <f>SUM(D185:D186)</f>
        <v>2271.8999999999996</v>
      </c>
      <c r="E187" s="4">
        <f t="shared" ref="E187:H187" si="62">SUM(E185:E186)</f>
        <v>0</v>
      </c>
      <c r="F187" s="4">
        <f t="shared" si="62"/>
        <v>0</v>
      </c>
      <c r="G187" s="4">
        <f t="shared" si="62"/>
        <v>2271.8999999999996</v>
      </c>
      <c r="H187" s="4">
        <f t="shared" si="62"/>
        <v>0</v>
      </c>
      <c r="I187" s="31"/>
    </row>
    <row r="188" spans="1:9" s="11" customFormat="1" ht="15.75" x14ac:dyDescent="0.25">
      <c r="A188" s="39"/>
      <c r="B188" s="44" t="s">
        <v>54</v>
      </c>
      <c r="C188" s="15">
        <v>2022</v>
      </c>
      <c r="D188" s="4">
        <f>SUM(E188:H188)</f>
        <v>214568.40000000002</v>
      </c>
      <c r="E188" s="4">
        <f>E140+E150+E160+E165+E168+E169+E172+E173+E174</f>
        <v>0</v>
      </c>
      <c r="F188" s="4">
        <f>F140+F150+F160+F165+F168+F169+F172+F173+F174+F175</f>
        <v>140477.40000000002</v>
      </c>
      <c r="G188" s="4">
        <f>G140+G150+G160+G165+G168+G169+G172+G173+G174+G176+G179+G180+G185</f>
        <v>74091</v>
      </c>
      <c r="H188" s="4">
        <f>H140+H150+H160+H165+H168+H169+H172+H173+H174+H176+H179+H180+H185</f>
        <v>0</v>
      </c>
      <c r="I188" s="39" t="s">
        <v>1</v>
      </c>
    </row>
    <row r="189" spans="1:9" s="11" customFormat="1" ht="15.75" x14ac:dyDescent="0.25">
      <c r="A189" s="39"/>
      <c r="B189" s="44"/>
      <c r="C189" s="15">
        <v>2023</v>
      </c>
      <c r="D189" s="4">
        <f t="shared" ref="D189:D196" si="63">SUM(E189:H189)</f>
        <v>209797.80000000002</v>
      </c>
      <c r="E189" s="4">
        <f>E141+E151+E161+E170+E181+E166</f>
        <v>0</v>
      </c>
      <c r="F189" s="4">
        <f>F141+F151+F161+F170+F181+F166</f>
        <v>153966.6</v>
      </c>
      <c r="G189" s="4">
        <f>G141+G151+G161+G170+G181+G166+G186+G177</f>
        <v>55831.200000000004</v>
      </c>
      <c r="H189" s="4">
        <f>H141+H151+H161+H170+H181+H166</f>
        <v>0</v>
      </c>
      <c r="I189" s="39"/>
    </row>
    <row r="190" spans="1:9" s="11" customFormat="1" ht="15.75" x14ac:dyDescent="0.25">
      <c r="A190" s="39"/>
      <c r="B190" s="44"/>
      <c r="C190" s="15">
        <v>2024</v>
      </c>
      <c r="D190" s="4">
        <f>SUM(E190:H190)</f>
        <v>191939</v>
      </c>
      <c r="E190" s="4">
        <f>E142+E152+E162+E182</f>
        <v>0</v>
      </c>
      <c r="F190" s="4">
        <f>F142+F152+F162+F182</f>
        <v>160320</v>
      </c>
      <c r="G190" s="4">
        <f>G142+G152+G162+G182</f>
        <v>31618.999999999996</v>
      </c>
      <c r="H190" s="4">
        <f>H142+H152+H162</f>
        <v>0</v>
      </c>
      <c r="I190" s="39"/>
    </row>
    <row r="191" spans="1:9" s="11" customFormat="1" ht="15.75" x14ac:dyDescent="0.25">
      <c r="A191" s="39"/>
      <c r="B191" s="44"/>
      <c r="C191" s="34">
        <v>2025</v>
      </c>
      <c r="D191" s="4">
        <f t="shared" ref="D191:D192" si="64">SUM(E191:H191)</f>
        <v>197670.80000000002</v>
      </c>
      <c r="E191" s="4">
        <f>E143+E153+E163+E183</f>
        <v>0</v>
      </c>
      <c r="F191" s="4">
        <f>F143+F153+F163+F183</f>
        <v>166051.20000000001</v>
      </c>
      <c r="G191" s="4">
        <f>G143+G153+G163+G183</f>
        <v>31619.599999999999</v>
      </c>
      <c r="H191" s="4">
        <f>H143+H153+H163+H183</f>
        <v>0</v>
      </c>
      <c r="I191" s="39"/>
    </row>
    <row r="192" spans="1:9" s="11" customFormat="1" ht="15.75" x14ac:dyDescent="0.25">
      <c r="A192" s="39"/>
      <c r="B192" s="44"/>
      <c r="C192" s="34">
        <v>2026</v>
      </c>
      <c r="D192" s="4">
        <f t="shared" si="64"/>
        <v>189037.80000000002</v>
      </c>
      <c r="E192" s="4">
        <f>E144+E154</f>
        <v>0</v>
      </c>
      <c r="F192" s="4">
        <f t="shared" ref="F192:H192" si="65">F144+F154</f>
        <v>166051.20000000001</v>
      </c>
      <c r="G192" s="4">
        <f t="shared" si="65"/>
        <v>22986.6</v>
      </c>
      <c r="H192" s="4">
        <f t="shared" si="65"/>
        <v>0</v>
      </c>
      <c r="I192" s="39"/>
    </row>
    <row r="193" spans="1:9" s="11" customFormat="1" ht="15.75" x14ac:dyDescent="0.25">
      <c r="A193" s="39"/>
      <c r="B193" s="44"/>
      <c r="C193" s="34">
        <v>2027</v>
      </c>
      <c r="D193" s="4">
        <f t="shared" ref="D193:D194" si="66">SUM(E193:H193)</f>
        <v>189037.80000000002</v>
      </c>
      <c r="E193" s="4">
        <f t="shared" ref="E193:H193" si="67">E145+E155</f>
        <v>0</v>
      </c>
      <c r="F193" s="4">
        <f t="shared" si="67"/>
        <v>166051.20000000001</v>
      </c>
      <c r="G193" s="4">
        <f t="shared" si="67"/>
        <v>22986.6</v>
      </c>
      <c r="H193" s="4">
        <f t="shared" si="67"/>
        <v>0</v>
      </c>
      <c r="I193" s="39"/>
    </row>
    <row r="194" spans="1:9" s="11" customFormat="1" ht="15.75" x14ac:dyDescent="0.25">
      <c r="A194" s="39"/>
      <c r="B194" s="44"/>
      <c r="C194" s="34">
        <v>2028</v>
      </c>
      <c r="D194" s="4">
        <f t="shared" si="66"/>
        <v>189037.80000000002</v>
      </c>
      <c r="E194" s="4">
        <f t="shared" ref="E194:H194" si="68">E146+E156</f>
        <v>0</v>
      </c>
      <c r="F194" s="4">
        <f t="shared" si="68"/>
        <v>166051.20000000001</v>
      </c>
      <c r="G194" s="4">
        <f t="shared" si="68"/>
        <v>22986.6</v>
      </c>
      <c r="H194" s="4">
        <f t="shared" si="68"/>
        <v>0</v>
      </c>
      <c r="I194" s="39"/>
    </row>
    <row r="195" spans="1:9" s="11" customFormat="1" ht="15.75" x14ac:dyDescent="0.25">
      <c r="A195" s="39"/>
      <c r="B195" s="44"/>
      <c r="C195" s="34">
        <v>2029</v>
      </c>
      <c r="D195" s="4">
        <f t="shared" ref="D195" si="69">SUM(E195:H195)</f>
        <v>189037.80000000002</v>
      </c>
      <c r="E195" s="4">
        <f t="shared" ref="E195:H195" si="70">E147+E157</f>
        <v>0</v>
      </c>
      <c r="F195" s="4">
        <f t="shared" si="70"/>
        <v>166051.20000000001</v>
      </c>
      <c r="G195" s="4">
        <f t="shared" si="70"/>
        <v>22986.6</v>
      </c>
      <c r="H195" s="4">
        <f t="shared" si="70"/>
        <v>0</v>
      </c>
      <c r="I195" s="39"/>
    </row>
    <row r="196" spans="1:9" s="11" customFormat="1" ht="15.75" x14ac:dyDescent="0.25">
      <c r="A196" s="39"/>
      <c r="B196" s="44"/>
      <c r="C196" s="34">
        <v>2030</v>
      </c>
      <c r="D196" s="4">
        <f t="shared" si="63"/>
        <v>189037.80000000002</v>
      </c>
      <c r="E196" s="4">
        <f t="shared" ref="E196:H196" si="71">E148+E158</f>
        <v>0</v>
      </c>
      <c r="F196" s="4">
        <f t="shared" si="71"/>
        <v>166051.20000000001</v>
      </c>
      <c r="G196" s="4">
        <f t="shared" si="71"/>
        <v>22986.6</v>
      </c>
      <c r="H196" s="4">
        <f t="shared" si="71"/>
        <v>0</v>
      </c>
      <c r="I196" s="39"/>
    </row>
    <row r="197" spans="1:9" s="11" customFormat="1" ht="31.5" x14ac:dyDescent="0.25">
      <c r="A197" s="15"/>
      <c r="B197" s="16" t="s">
        <v>55</v>
      </c>
      <c r="C197" s="15"/>
      <c r="D197" s="4">
        <f>SUM(D188:D196)</f>
        <v>1759165.0000000002</v>
      </c>
      <c r="E197" s="4">
        <f>SUM(E188:E196)</f>
        <v>0</v>
      </c>
      <c r="F197" s="4">
        <f>SUM(F188:F196)</f>
        <v>1451071.1999999997</v>
      </c>
      <c r="G197" s="4">
        <f>SUM(G188:G196)</f>
        <v>308093.8</v>
      </c>
      <c r="H197" s="4">
        <f>SUM(H188:H196)</f>
        <v>0</v>
      </c>
      <c r="I197" s="15"/>
    </row>
    <row r="198" spans="1:9" ht="15.75" x14ac:dyDescent="0.25">
      <c r="A198" s="39"/>
      <c r="B198" s="44" t="s">
        <v>56</v>
      </c>
      <c r="C198" s="15">
        <v>2022</v>
      </c>
      <c r="D198" s="4">
        <f>SUM(E198:H198)</f>
        <v>238915.50000000003</v>
      </c>
      <c r="E198" s="4">
        <f>E90+E129+E188</f>
        <v>0</v>
      </c>
      <c r="F198" s="4">
        <f>F90+F129+F188</f>
        <v>141318.90000000002</v>
      </c>
      <c r="G198" s="4">
        <f>G90+G129+G188</f>
        <v>94716.6</v>
      </c>
      <c r="H198" s="4">
        <f>H90+H129+H188</f>
        <v>2880</v>
      </c>
      <c r="I198" s="39" t="s">
        <v>1</v>
      </c>
    </row>
    <row r="199" spans="1:9" ht="15.75" x14ac:dyDescent="0.25">
      <c r="A199" s="39"/>
      <c r="B199" s="44"/>
      <c r="C199" s="15">
        <v>2023</v>
      </c>
      <c r="D199" s="4">
        <f>SUM(E199:H199)</f>
        <v>236888.2</v>
      </c>
      <c r="E199" s="4">
        <f>E91+E130+E189</f>
        <v>0</v>
      </c>
      <c r="F199" s="4">
        <f>F91+F130+F189</f>
        <v>154044.6</v>
      </c>
      <c r="G199" s="4">
        <f>G91+G130+G189</f>
        <v>79599.400000000009</v>
      </c>
      <c r="H199" s="4">
        <f>H91+H130+H189</f>
        <v>3244.2</v>
      </c>
      <c r="I199" s="39"/>
    </row>
    <row r="200" spans="1:9" ht="15.75" x14ac:dyDescent="0.25">
      <c r="A200" s="39"/>
      <c r="B200" s="44"/>
      <c r="C200" s="15">
        <v>2024</v>
      </c>
      <c r="D200" s="4">
        <f>SUM(E200:H200)</f>
        <v>216262.2</v>
      </c>
      <c r="E200" s="4">
        <f>E92+E131+E190</f>
        <v>0</v>
      </c>
      <c r="F200" s="4">
        <f>F92+F131+F190</f>
        <v>160402.5</v>
      </c>
      <c r="G200" s="4">
        <f>G92+G131+G190</f>
        <v>52615.5</v>
      </c>
      <c r="H200" s="4">
        <f>H92+H131+H190</f>
        <v>3244.2</v>
      </c>
      <c r="I200" s="39"/>
    </row>
    <row r="201" spans="1:9" ht="15.75" x14ac:dyDescent="0.25">
      <c r="A201" s="39"/>
      <c r="B201" s="44"/>
      <c r="C201" s="34">
        <v>2025</v>
      </c>
      <c r="D201" s="4">
        <f>SUM(E201:H201)</f>
        <v>222972.40000000002</v>
      </c>
      <c r="E201" s="4">
        <f>E93+E132+E191</f>
        <v>0</v>
      </c>
      <c r="F201" s="4">
        <f>F93+F132+F191</f>
        <v>166133.70000000001</v>
      </c>
      <c r="G201" s="4">
        <f>G93+G132+G191</f>
        <v>53594.5</v>
      </c>
      <c r="H201" s="4">
        <f>H93+H132+H191</f>
        <v>3244.2</v>
      </c>
      <c r="I201" s="39"/>
    </row>
    <row r="202" spans="1:9" ht="15.75" x14ac:dyDescent="0.25">
      <c r="A202" s="39"/>
      <c r="B202" s="44"/>
      <c r="C202" s="34">
        <v>2026</v>
      </c>
      <c r="D202" s="4">
        <f>SUM(E202:H202)</f>
        <v>215216.40000000002</v>
      </c>
      <c r="E202" s="4">
        <f>E94+E133+E192</f>
        <v>0</v>
      </c>
      <c r="F202" s="4">
        <f>F94+F133+F192</f>
        <v>166133.70000000001</v>
      </c>
      <c r="G202" s="4">
        <f>G94+G133+G192</f>
        <v>45838.5</v>
      </c>
      <c r="H202" s="4">
        <f>H94+H133+H192</f>
        <v>3244.2</v>
      </c>
      <c r="I202" s="39"/>
    </row>
    <row r="203" spans="1:9" ht="15.75" x14ac:dyDescent="0.25">
      <c r="A203" s="39"/>
      <c r="B203" s="44"/>
      <c r="C203" s="34">
        <v>2027</v>
      </c>
      <c r="D203" s="4">
        <f>SUM(E203:H203)</f>
        <v>216128.50000000003</v>
      </c>
      <c r="E203" s="4">
        <f>E95+E134+E193</f>
        <v>0</v>
      </c>
      <c r="F203" s="4">
        <f>F95+F134+F193</f>
        <v>166133.70000000001</v>
      </c>
      <c r="G203" s="4">
        <f>G95+G134+G193</f>
        <v>46750.6</v>
      </c>
      <c r="H203" s="4">
        <f>H95+H134+H193</f>
        <v>3244.2</v>
      </c>
      <c r="I203" s="39"/>
    </row>
    <row r="204" spans="1:9" ht="15.75" x14ac:dyDescent="0.25">
      <c r="A204" s="39"/>
      <c r="B204" s="44"/>
      <c r="C204" s="34">
        <v>2028</v>
      </c>
      <c r="D204" s="4">
        <f>SUM(E204:H204)</f>
        <v>217077.10000000003</v>
      </c>
      <c r="E204" s="4">
        <f>E96+E135+E194</f>
        <v>0</v>
      </c>
      <c r="F204" s="4">
        <f>F96+F135+F194</f>
        <v>166133.70000000001</v>
      </c>
      <c r="G204" s="4">
        <f>G96+G135+G194</f>
        <v>47699.199999999997</v>
      </c>
      <c r="H204" s="4">
        <f>H96+H135+H194</f>
        <v>3244.2</v>
      </c>
      <c r="I204" s="39"/>
    </row>
    <row r="205" spans="1:9" ht="15.75" x14ac:dyDescent="0.25">
      <c r="A205" s="39"/>
      <c r="B205" s="44"/>
      <c r="C205" s="34">
        <v>2029</v>
      </c>
      <c r="D205" s="4">
        <f>SUM(E205:H205)</f>
        <v>218063.60000000003</v>
      </c>
      <c r="E205" s="4">
        <f>E97+E136+E195</f>
        <v>0</v>
      </c>
      <c r="F205" s="4">
        <f>F97+F136+F195</f>
        <v>166133.70000000001</v>
      </c>
      <c r="G205" s="4">
        <f>G97+G136+G195</f>
        <v>48685.7</v>
      </c>
      <c r="H205" s="4">
        <f>H97+H136+H195</f>
        <v>3244.2</v>
      </c>
      <c r="I205" s="39"/>
    </row>
    <row r="206" spans="1:9" ht="15.75" x14ac:dyDescent="0.25">
      <c r="A206" s="39"/>
      <c r="B206" s="44"/>
      <c r="C206" s="34">
        <v>2030</v>
      </c>
      <c r="D206" s="4">
        <f>SUM(E206:H206)</f>
        <v>219089.60000000003</v>
      </c>
      <c r="E206" s="4">
        <f>E98+E137+E196</f>
        <v>0</v>
      </c>
      <c r="F206" s="4">
        <f>F98+F137+F196</f>
        <v>166133.70000000001</v>
      </c>
      <c r="G206" s="4">
        <f>G98+G137+G196</f>
        <v>49711.7</v>
      </c>
      <c r="H206" s="4">
        <f>H98+H137+H196</f>
        <v>3244.2</v>
      </c>
      <c r="I206" s="39"/>
    </row>
    <row r="207" spans="1:9" ht="15.75" x14ac:dyDescent="0.25">
      <c r="A207" s="15"/>
      <c r="B207" s="16" t="s">
        <v>80</v>
      </c>
      <c r="C207" s="15"/>
      <c r="D207" s="4">
        <f>SUM(D198:D206)</f>
        <v>2000613.5000000005</v>
      </c>
      <c r="E207" s="4">
        <f>SUM(E198:E206)</f>
        <v>0</v>
      </c>
      <c r="F207" s="4">
        <f>SUM(F198:F206)</f>
        <v>1452568.1999999997</v>
      </c>
      <c r="G207" s="4">
        <f>SUM(G198:G206)</f>
        <v>519211.7</v>
      </c>
      <c r="H207" s="4">
        <f>SUM(H198:H206)</f>
        <v>28833.600000000002</v>
      </c>
      <c r="I207" s="15"/>
    </row>
    <row r="208" spans="1:9" s="2" customFormat="1" x14ac:dyDescent="0.25"/>
    <row r="209" spans="4:8" s="2" customFormat="1" x14ac:dyDescent="0.25">
      <c r="D209" s="9"/>
      <c r="E209" s="9"/>
      <c r="F209" s="9"/>
      <c r="G209" s="9"/>
      <c r="H209" s="9"/>
    </row>
    <row r="210" spans="4:8" s="2" customFormat="1" x14ac:dyDescent="0.25"/>
    <row r="211" spans="4:8" s="2" customFormat="1" x14ac:dyDescent="0.25"/>
  </sheetData>
  <mergeCells count="135">
    <mergeCell ref="D108:H108"/>
    <mergeCell ref="D106:H106"/>
    <mergeCell ref="D107:H107"/>
    <mergeCell ref="D104:H104"/>
    <mergeCell ref="D105:H105"/>
    <mergeCell ref="D127:H127"/>
    <mergeCell ref="D125:H125"/>
    <mergeCell ref="D126:H126"/>
    <mergeCell ref="D123:H123"/>
    <mergeCell ref="D124:H124"/>
    <mergeCell ref="D78:H78"/>
    <mergeCell ref="D76:H76"/>
    <mergeCell ref="D77:H77"/>
    <mergeCell ref="D74:H74"/>
    <mergeCell ref="D75:H75"/>
    <mergeCell ref="D87:H87"/>
    <mergeCell ref="D85:H85"/>
    <mergeCell ref="D86:H86"/>
    <mergeCell ref="D83:H83"/>
    <mergeCell ref="D84:H84"/>
    <mergeCell ref="I129:I137"/>
    <mergeCell ref="I101:I109"/>
    <mergeCell ref="I110:I118"/>
    <mergeCell ref="I120:I128"/>
    <mergeCell ref="I169:I170"/>
    <mergeCell ref="B198:B206"/>
    <mergeCell ref="B22:B30"/>
    <mergeCell ref="B90:B98"/>
    <mergeCell ref="B32:B40"/>
    <mergeCell ref="B129:B137"/>
    <mergeCell ref="B71:B79"/>
    <mergeCell ref="B169:B170"/>
    <mergeCell ref="I188:I196"/>
    <mergeCell ref="I140:I148"/>
    <mergeCell ref="I150:I158"/>
    <mergeCell ref="I160:I163"/>
    <mergeCell ref="I180:I183"/>
    <mergeCell ref="I165:I166"/>
    <mergeCell ref="I185:I186"/>
    <mergeCell ref="I52:I60"/>
    <mergeCell ref="I62:I70"/>
    <mergeCell ref="I71:I79"/>
    <mergeCell ref="I80:I88"/>
    <mergeCell ref="D69:H69"/>
    <mergeCell ref="D15:H15"/>
    <mergeCell ref="B13:B21"/>
    <mergeCell ref="D13:H13"/>
    <mergeCell ref="D21:H21"/>
    <mergeCell ref="D62:H62"/>
    <mergeCell ref="D63:H63"/>
    <mergeCell ref="D70:H70"/>
    <mergeCell ref="D64:H64"/>
    <mergeCell ref="B62:B70"/>
    <mergeCell ref="D18:H18"/>
    <mergeCell ref="D20:H20"/>
    <mergeCell ref="D16:H16"/>
    <mergeCell ref="D17:H17"/>
    <mergeCell ref="D19:H19"/>
    <mergeCell ref="D67:H67"/>
    <mergeCell ref="D68:H68"/>
    <mergeCell ref="D65:H65"/>
    <mergeCell ref="D66:H66"/>
    <mergeCell ref="A6:A9"/>
    <mergeCell ref="A13:A21"/>
    <mergeCell ref="A22:A30"/>
    <mergeCell ref="A32:A40"/>
    <mergeCell ref="A42:A50"/>
    <mergeCell ref="D6:H7"/>
    <mergeCell ref="D122:H122"/>
    <mergeCell ref="B42:B50"/>
    <mergeCell ref="D14:H14"/>
    <mergeCell ref="D102:H102"/>
    <mergeCell ref="D109:H109"/>
    <mergeCell ref="D72:H72"/>
    <mergeCell ref="D121:H121"/>
    <mergeCell ref="D120:H120"/>
    <mergeCell ref="D71:H71"/>
    <mergeCell ref="D81:H81"/>
    <mergeCell ref="D88:H88"/>
    <mergeCell ref="B120:B128"/>
    <mergeCell ref="D79:H79"/>
    <mergeCell ref="D103:H103"/>
    <mergeCell ref="D82:H82"/>
    <mergeCell ref="B6:B9"/>
    <mergeCell ref="C6:C9"/>
    <mergeCell ref="B52:B60"/>
    <mergeCell ref="A188:A196"/>
    <mergeCell ref="A140:A148"/>
    <mergeCell ref="A150:A158"/>
    <mergeCell ref="A165:A166"/>
    <mergeCell ref="B165:B166"/>
    <mergeCell ref="A120:A128"/>
    <mergeCell ref="A52:A60"/>
    <mergeCell ref="A62:A70"/>
    <mergeCell ref="A71:A79"/>
    <mergeCell ref="A80:A88"/>
    <mergeCell ref="A90:A98"/>
    <mergeCell ref="B110:B118"/>
    <mergeCell ref="B101:B109"/>
    <mergeCell ref="B80:B88"/>
    <mergeCell ref="B160:B163"/>
    <mergeCell ref="B140:B148"/>
    <mergeCell ref="D128:H128"/>
    <mergeCell ref="B150:B158"/>
    <mergeCell ref="A180:A183"/>
    <mergeCell ref="A169:A170"/>
    <mergeCell ref="B180:B183"/>
    <mergeCell ref="A185:A187"/>
    <mergeCell ref="B185:B186"/>
    <mergeCell ref="A176:A178"/>
    <mergeCell ref="B176:B177"/>
    <mergeCell ref="A110:A118"/>
    <mergeCell ref="D73:H73"/>
    <mergeCell ref="D101:H101"/>
    <mergeCell ref="D80:H80"/>
    <mergeCell ref="I90:I98"/>
    <mergeCell ref="A101:A109"/>
    <mergeCell ref="A3:I3"/>
    <mergeCell ref="A4:I4"/>
    <mergeCell ref="I198:I206"/>
    <mergeCell ref="D8:D9"/>
    <mergeCell ref="E8:H8"/>
    <mergeCell ref="A11:I11"/>
    <mergeCell ref="A12:I12"/>
    <mergeCell ref="A100:I100"/>
    <mergeCell ref="A139:I139"/>
    <mergeCell ref="A160:A163"/>
    <mergeCell ref="A198:A206"/>
    <mergeCell ref="I6:I9"/>
    <mergeCell ref="I13:I21"/>
    <mergeCell ref="I22:I30"/>
    <mergeCell ref="I32:I40"/>
    <mergeCell ref="I42:I50"/>
    <mergeCell ref="A129:A137"/>
    <mergeCell ref="B188:B19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2023-07-19T09:12:44Z</cp:lastPrinted>
  <dcterms:created xsi:type="dcterms:W3CDTF">2017-04-27T07:51:08Z</dcterms:created>
  <dcterms:modified xsi:type="dcterms:W3CDTF">2023-07-19T09:13:15Z</dcterms:modified>
</cp:coreProperties>
</file>