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24060" windowHeight="5070" activeTab="0"/>
  </bookViews>
  <sheets>
    <sheet name="приложение 3" sheetId="1" r:id="rId1"/>
    <sheet name="ИТОГ" sheetId="2" r:id="rId2"/>
    <sheet name="Лист3" sheetId="3" r:id="rId3"/>
  </sheets>
  <definedNames>
    <definedName name="_xlnm.Print_Titles" localSheetId="0">'приложение 3'!$6:$9</definedName>
    <definedName name="_xlnm.Print_Area" localSheetId="0">'приложение 3'!$A$1:$J$308</definedName>
  </definedNames>
  <calcPr fullCalcOnLoad="1"/>
</workbook>
</file>

<file path=xl/sharedStrings.xml><?xml version="1.0" encoding="utf-8"?>
<sst xmlns="http://schemas.openxmlformats.org/spreadsheetml/2006/main" count="155" uniqueCount="91">
  <si>
    <t>Тыс.руб.</t>
  </si>
  <si>
    <t>№ п/п</t>
  </si>
  <si>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</si>
  <si>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</si>
  <si>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</si>
  <si>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Ответственные исполнители</t>
  </si>
  <si>
    <t>ВСЕГО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</si>
  <si>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</si>
  <si>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</si>
  <si>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</si>
  <si>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</si>
  <si>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</si>
  <si>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Прочие источники</t>
  </si>
  <si>
    <t>Федеральные проекты, входящие в состав национальных проектов</t>
  </si>
  <si>
    <t>1. Федеральный проект  "Современная школа"</t>
  </si>
  <si>
    <t>комитет образования администрации Сланцевского муниципального района</t>
  </si>
  <si>
    <t>Итого :</t>
  </si>
  <si>
    <t>2. Федеральный проект" Успех каждого ребенка"</t>
  </si>
  <si>
    <t>Создание в общеобразовательных организациях, расположенных в сельской местности и малых городах, условий для занятия физической культурой и спортом</t>
  </si>
  <si>
    <t>3. Федеральный проект "Цифровая образовательная среда"</t>
  </si>
  <si>
    <t>Внедрение целевой модели цифровой образовательной среды в общеобразовательных организациях</t>
  </si>
  <si>
    <t>Комплексы процессных мероприятий</t>
  </si>
  <si>
    <t>1. Комплекс процессных мероприятий «Развитие дошкольного образования детей Сланцевского муниципального района Ленинградской области»</t>
  </si>
  <si>
    <t>Реализация программ дошкольного образования</t>
  </si>
  <si>
    <t>Обеспечение социальной поддержки семей с детьми, посещающими дошкольные образовательные учреждения (выплата компенсации части родительской платы)</t>
  </si>
  <si>
    <t>Организация разнообразных форм предоставления дошкольного и предшкольного образования</t>
  </si>
  <si>
    <t>Обновление содержания дошкольного образования</t>
  </si>
  <si>
    <t>Укрепление материально-технической базы организаций дошкольного образования</t>
  </si>
  <si>
    <t>Развитие инфраструктуры организаций дошкольного образования</t>
  </si>
  <si>
    <t>2. Комплекс процессных мероприятий "Развитие начального общего, основного общего и среднего общего образования Сланцевского муниципального района Ленинградской области»</t>
  </si>
  <si>
    <t>Текущее содержание казенных организаций</t>
  </si>
  <si>
    <t>Субсидии муниципальным бюджетным организациям</t>
  </si>
  <si>
    <t>Субсидии юридическим лицам, индивидуальным предпринимателям в целях возмещения недополученных доходов при оказании транспортных услуг обучающимся общеобразовательных организаций</t>
  </si>
  <si>
    <t>Выплата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</si>
  <si>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Предоставление бесплатного здорового горячего питания для обучающихся</t>
  </si>
  <si>
    <t>Реализация программ начального общего, основного общего, среднего общего образования в общеобразовательных организациях (субвенции)</t>
  </si>
  <si>
    <t>Укрепление материально-технической базы организаций общего образования</t>
  </si>
  <si>
    <t>Поддержка талантливой молодежи</t>
  </si>
  <si>
    <t>Организация электронного и дистанционного обучения детей-инвалидов</t>
  </si>
  <si>
    <t>Мероприятия, сопутствующие проведению реновации организаций общего образования</t>
  </si>
  <si>
    <t>Развитие инфраструктуры организаций общего образования</t>
  </si>
  <si>
    <t>3. Комплекс процессных мероприятий "Развитие воспитания детей в Сланцевском муниципальном районе Ленинградской области»</t>
  </si>
  <si>
    <t>Формирование законопослушного поведения несовершеннолетних</t>
  </si>
  <si>
    <t>Развитие воспитательного потенциала системы образования</t>
  </si>
  <si>
    <t>Организация и развитие военно-патриотического движения "ЮНАРМИЯ" в Сланцевском муниципальном районе</t>
  </si>
  <si>
    <t>4. Комплекс процессных мероприятий "Развитие дополнительного образования детей Сланцевского муниципального района Ленинградской области»</t>
  </si>
  <si>
    <t>Реализация программ дополнительного образования</t>
  </si>
  <si>
    <t>Обеспечение функционирования модели персонифицированного финансирования дополнительного образования</t>
  </si>
  <si>
    <t>Укрепление материально-технической базы организаций дополнительного образования</t>
  </si>
  <si>
    <t>Развитие системы дополнительного образования</t>
  </si>
  <si>
    <t>Развитие инфраструктуры организаций дополнительного образования</t>
  </si>
  <si>
    <t>5. Комплекс процессных мероприятий "Реализация государственных гарантий для детей-сирот и детей, оставшихся без попечения родителей»</t>
  </si>
  <si>
    <t>Организация и осуществление деятельности по опеке и попечительству (субвенции)</t>
  </si>
  <si>
    <t>Компенсационные выплаты в рамках реализации областного закона от 28.06.2005 № 65-оз "О дополнительных гарантиях социальной поддержки детей-сирот и детей, оставшихся без попечения родителей, лиц из числа детей-сирот и детей, оставшихся без попечения родителей, в Ленинградской области"</t>
  </si>
  <si>
    <t>6. Комплекс процессных мероприятий "Развитие системы отдыха, оздоровления, занятости детей, подростков и молодежи Сланцевского муниципального района Ленинградской области»</t>
  </si>
  <si>
    <t>Реализация комплекса мер по созданию условий для социализации детей в каникулярный период (трудоустройство подростков)</t>
  </si>
  <si>
    <t>Организация отдыха и оздоровления детей и подростков, в том числе находящихся в трудной жизненной ситуации</t>
  </si>
  <si>
    <t>Укрепление материально-технической базы оздоровительных лагарей</t>
  </si>
  <si>
    <t>Содержание муниципальных загородных стационарных детских оздоровительных лагерей</t>
  </si>
  <si>
    <t>Проведение мероприятий в рамках летней оздоровительной кампании детей</t>
  </si>
  <si>
    <t>Организация отдыха и оздоровление детей и подростков</t>
  </si>
  <si>
    <t>Организация отдыха детей, находящихся в трудной жизненной ситуации, в каникулярное время</t>
  </si>
  <si>
    <t>Развитие инфраструктуры оздоровительных лагерей</t>
  </si>
  <si>
    <t>7. Комплекс процессных мероприятий "Управление ресурсами и качеством системы образования Сланцевского муниципального района Ленинградской области"</t>
  </si>
  <si>
    <t>Развитие кадрового потенциала системы образования</t>
  </si>
  <si>
    <t>Педагогические конкурсы профессионального мастерства</t>
  </si>
  <si>
    <t>Проведение в отношении муниципальных образовательных организаций мероприятий независимой оценки качества условий осуществления образовательной деятельности</t>
  </si>
  <si>
    <t>Развитие кадрового потенциала системы дошкольного, общего и дополнительного образования (софинансирование ГП ЛО "Современное образование ЛО")</t>
  </si>
  <si>
    <t>Мероприятия направленные на достижение целей проектов</t>
  </si>
  <si>
    <t>1. Мероприятия, направленные на достижение целей проекта "Развитие дошкольного образования детей Сланцевского муниципального района Ленинградской области"</t>
  </si>
  <si>
    <t>Реновация дошкольных образовательных организаций</t>
  </si>
  <si>
    <t>2.Мероприятия, направленные на достижение целей проекта "Реализация государственных гарантий для детей-сирот и детей, оставшихся без попечения родителей"</t>
  </si>
  <si>
    <t>Осуществление отдельных государственных полномочий по обеспечению жильем детей-сирот и детей, оставшихся без попечения родителей, лиц из их числа по договорам специализированного найма</t>
  </si>
  <si>
    <t>администрация Сланцевского муниципального района</t>
  </si>
  <si>
    <t>ВСЕГО по Программе</t>
  </si>
  <si>
    <t>Субсидия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</si>
  <si>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План мероприятий муниципальной программы  «Развитие  образования муниципального образования Сланцевский муниципальный район  Ленинградской области в 2019-2025 годах"</t>
  </si>
  <si>
    <t>ВСЕГО Федеральные проекты, входящие в состав национальных проектов:</t>
  </si>
  <si>
    <t>ВСЕГО Комплексы процессных мероприятий:</t>
  </si>
  <si>
    <t>ВСЕГО Мероприятия направленные на достижение целей проектов: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</si>
  <si>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</si>
  <si>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Осуществление отдельных государственных полномочий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</si>
  <si>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Приложение №2 к постановлению от ______________________</t>
  </si>
  <si>
    <t>4. Федеральный проект  "Патриотическое воспитание граждан Российской Федерации"</t>
  </si>
  <si>
    <t>Мероприятия, сопутствующие проведению реновации организаций дошкольного образования</t>
  </si>
  <si>
    <t>Проведение капитального ремонта спортивных площадок (стадионов) общеобразовательных организаций</t>
  </si>
  <si>
    <t>Федеральные проекты, не входящие в состав национальных проектов</t>
  </si>
  <si>
    <t>1. Федеральный проект  "Создание условий для обучения, отдыха и оздоровления детей и молодежи"</t>
  </si>
  <si>
    <t>Реализация мероприятий по модернизации школьных систем образования</t>
  </si>
  <si>
    <t>ИТОГО Федеральные проекты, не входящие в состав национальных проектов:</t>
  </si>
  <si>
    <t>Приложение №3 к муниципальной программе «Развитие  образования муниципального образования Сланцевский муниципальный район  Ленинградской области на 2019-2025 годы" (в редакции постановления от________2023 №______-п)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</si>
</sst>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i/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8"/>
      <color indexed="8"/>
      <name val="Calibri"/>
      <family val="2"/>
    </font>
    <font>
      <b/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u val="single"/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1"/>
      <color theme="1"/>
      <name val="Calibri"/>
      <family val="2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i/>
      <sz val="10"/>
      <color rgb="FF000000"/>
      <name val="Times New Roman"/>
      <family val="1"/>
    </font>
    <font>
      <i/>
      <sz val="8"/>
      <color theme="1"/>
      <name val="Calibri"/>
      <family val="2"/>
    </font>
    <font>
      <i/>
      <u val="single"/>
      <sz val="8"/>
      <color rgb="FFFF0000"/>
      <name val="Calibri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9"/>
      <color rgb="FF000000"/>
      <name val="Times New Roman"/>
      <family val="1"/>
    </font>
    <font>
      <i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8" fillId="33" borderId="0" xfId="0" applyFont="1" applyFill="1" applyAlignment="1">
      <alignment horizontal="right"/>
    </xf>
    <xf numFmtId="0" fontId="49" fillId="33" borderId="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2" fontId="2" fillId="33" borderId="0" xfId="0" applyNumberFormat="1" applyFont="1" applyFill="1" applyAlignment="1">
      <alignment horizontal="right" vertical="center"/>
    </xf>
    <xf numFmtId="0" fontId="50" fillId="33" borderId="0" xfId="0" applyFont="1" applyFill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4" fontId="52" fillId="33" borderId="12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4" fontId="54" fillId="33" borderId="12" xfId="0" applyNumberFormat="1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0" fontId="55" fillId="33" borderId="0" xfId="0" applyFont="1" applyFill="1" applyAlignment="1">
      <alignment/>
    </xf>
    <xf numFmtId="0" fontId="0" fillId="33" borderId="0" xfId="0" applyFill="1" applyAlignment="1">
      <alignment/>
    </xf>
    <xf numFmtId="0" fontId="48" fillId="33" borderId="15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8" fillId="33" borderId="15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" fontId="54" fillId="0" borderId="12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" fontId="52" fillId="0" borderId="12" xfId="0" applyNumberFormat="1" applyFont="1" applyFill="1" applyBorder="1" applyAlignment="1">
      <alignment horizontal="center" vertical="center" wrapText="1"/>
    </xf>
    <xf numFmtId="0" fontId="49" fillId="2" borderId="10" xfId="0" applyFont="1" applyFill="1" applyBorder="1" applyAlignment="1">
      <alignment horizontal="center" vertical="center" wrapText="1"/>
    </xf>
    <xf numFmtId="4" fontId="49" fillId="2" borderId="10" xfId="0" applyNumberFormat="1" applyFont="1" applyFill="1" applyBorder="1" applyAlignment="1">
      <alignment horizontal="center" vertical="center" wrapText="1"/>
    </xf>
    <xf numFmtId="0" fontId="52" fillId="2" borderId="10" xfId="0" applyFont="1" applyFill="1" applyBorder="1" applyAlignment="1">
      <alignment horizontal="center" vertical="center" wrapText="1"/>
    </xf>
    <xf numFmtId="4" fontId="52" fillId="2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4" fontId="55" fillId="0" borderId="0" xfId="0" applyNumberFormat="1" applyFont="1" applyFill="1" applyAlignment="1">
      <alignment horizontal="center"/>
    </xf>
    <xf numFmtId="0" fontId="49" fillId="10" borderId="10" xfId="0" applyFont="1" applyFill="1" applyBorder="1" applyAlignment="1">
      <alignment horizontal="center" vertical="center" wrapText="1"/>
    </xf>
    <xf numFmtId="4" fontId="49" fillId="10" borderId="10" xfId="0" applyNumberFormat="1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horizontal="center" vertical="center" wrapText="1"/>
    </xf>
    <xf numFmtId="4" fontId="52" fillId="10" borderId="12" xfId="0" applyNumberFormat="1" applyFont="1" applyFill="1" applyBorder="1" applyAlignment="1">
      <alignment horizontal="center" vertical="center" wrapText="1"/>
    </xf>
    <xf numFmtId="0" fontId="54" fillId="10" borderId="10" xfId="0" applyFont="1" applyFill="1" applyBorder="1" applyAlignment="1">
      <alignment horizontal="center" vertical="center" wrapText="1"/>
    </xf>
    <xf numFmtId="4" fontId="54" fillId="10" borderId="12" xfId="0" applyNumberFormat="1" applyFont="1" applyFill="1" applyBorder="1" applyAlignment="1">
      <alignment horizontal="center" vertical="center" wrapText="1"/>
    </xf>
    <xf numFmtId="0" fontId="52" fillId="2" borderId="12" xfId="0" applyFont="1" applyFill="1" applyBorder="1" applyAlignment="1">
      <alignment horizontal="center" vertical="center" wrapText="1"/>
    </xf>
    <xf numFmtId="0" fontId="54" fillId="2" borderId="12" xfId="0" applyFont="1" applyFill="1" applyBorder="1" applyAlignment="1">
      <alignment horizontal="center" vertical="center" wrapText="1"/>
    </xf>
    <xf numFmtId="4" fontId="54" fillId="2" borderId="12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52" fillId="10" borderId="10" xfId="0" applyNumberFormat="1" applyFont="1" applyFill="1" applyBorder="1" applyAlignment="1">
      <alignment horizontal="center" vertical="center" wrapText="1"/>
    </xf>
    <xf numFmtId="0" fontId="49" fillId="2" borderId="12" xfId="0" applyFont="1" applyFill="1" applyBorder="1" applyAlignment="1">
      <alignment horizontal="center" vertical="center" wrapText="1"/>
    </xf>
    <xf numFmtId="4" fontId="52" fillId="2" borderId="10" xfId="0" applyNumberFormat="1" applyFont="1" applyFill="1" applyBorder="1" applyAlignment="1">
      <alignment horizontal="center" vertical="center" wrapText="1"/>
    </xf>
    <xf numFmtId="4" fontId="56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51" fillId="33" borderId="16" xfId="0" applyFont="1" applyFill="1" applyBorder="1" applyAlignment="1">
      <alignment vertical="center" wrapText="1"/>
    </xf>
    <xf numFmtId="0" fontId="51" fillId="33" borderId="17" xfId="0" applyFont="1" applyFill="1" applyBorder="1" applyAlignment="1">
      <alignment vertical="center" wrapText="1"/>
    </xf>
    <xf numFmtId="0" fontId="51" fillId="33" borderId="18" xfId="0" applyFont="1" applyFill="1" applyBorder="1" applyAlignment="1">
      <alignment vertical="center" wrapText="1"/>
    </xf>
    <xf numFmtId="0" fontId="51" fillId="33" borderId="19" xfId="0" applyFont="1" applyFill="1" applyBorder="1" applyAlignment="1">
      <alignment vertical="center" wrapText="1"/>
    </xf>
    <xf numFmtId="0" fontId="51" fillId="33" borderId="20" xfId="0" applyFont="1" applyFill="1" applyBorder="1" applyAlignment="1">
      <alignment vertical="center" wrapText="1"/>
    </xf>
    <xf numFmtId="0" fontId="51" fillId="33" borderId="21" xfId="0" applyFont="1" applyFill="1" applyBorder="1" applyAlignment="1">
      <alignment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 wrapText="1"/>
    </xf>
    <xf numFmtId="0" fontId="57" fillId="33" borderId="24" xfId="0" applyFont="1" applyFill="1" applyBorder="1" applyAlignment="1">
      <alignment horizontal="center" vertical="center" wrapText="1"/>
    </xf>
    <xf numFmtId="0" fontId="57" fillId="33" borderId="25" xfId="0" applyFont="1" applyFill="1" applyBorder="1" applyAlignment="1">
      <alignment horizontal="center" vertical="center" wrapText="1"/>
    </xf>
    <xf numFmtId="0" fontId="57" fillId="33" borderId="26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2" fillId="33" borderId="25" xfId="0" applyFont="1" applyFill="1" applyBorder="1" applyAlignment="1">
      <alignment horizontal="center" vertical="center" wrapText="1"/>
    </xf>
    <xf numFmtId="0" fontId="52" fillId="33" borderId="26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vertical="center" wrapText="1"/>
    </xf>
    <xf numFmtId="0" fontId="48" fillId="33" borderId="15" xfId="0" applyFont="1" applyFill="1" applyBorder="1" applyAlignment="1">
      <alignment vertical="center" wrapText="1"/>
    </xf>
    <xf numFmtId="0" fontId="48" fillId="33" borderId="23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51" fillId="33" borderId="22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 vertical="center" wrapText="1"/>
    </xf>
    <xf numFmtId="0" fontId="51" fillId="33" borderId="25" xfId="0" applyFont="1" applyFill="1" applyBorder="1" applyAlignment="1">
      <alignment horizontal="center" vertical="center" wrapText="1"/>
    </xf>
    <xf numFmtId="0" fontId="51" fillId="33" borderId="26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center" wrapText="1"/>
    </xf>
    <xf numFmtId="0" fontId="49" fillId="33" borderId="0" xfId="0" applyFont="1" applyFill="1" applyAlignment="1">
      <alignment horizontal="left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27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vertical="center" wrapText="1"/>
    </xf>
    <xf numFmtId="0" fontId="48" fillId="0" borderId="15" xfId="0" applyFont="1" applyFill="1" applyBorder="1" applyAlignment="1">
      <alignment vertical="center" wrapText="1"/>
    </xf>
    <xf numFmtId="0" fontId="48" fillId="0" borderId="23" xfId="0" applyFont="1" applyFill="1" applyBorder="1" applyAlignment="1">
      <alignment vertical="center" wrapText="1"/>
    </xf>
    <xf numFmtId="0" fontId="48" fillId="33" borderId="11" xfId="0" applyFont="1" applyFill="1" applyBorder="1" applyAlignment="1">
      <alignment vertical="center" wrapText="1"/>
    </xf>
    <xf numFmtId="0" fontId="58" fillId="33" borderId="16" xfId="0" applyFont="1" applyFill="1" applyBorder="1" applyAlignment="1">
      <alignment horizontal="left" vertical="center" wrapText="1"/>
    </xf>
    <xf numFmtId="0" fontId="58" fillId="33" borderId="17" xfId="0" applyFont="1" applyFill="1" applyBorder="1" applyAlignment="1">
      <alignment horizontal="left" vertical="center" wrapText="1"/>
    </xf>
    <xf numFmtId="0" fontId="58" fillId="33" borderId="18" xfId="0" applyFont="1" applyFill="1" applyBorder="1" applyAlignment="1">
      <alignment horizontal="left" vertical="center" wrapText="1"/>
    </xf>
    <xf numFmtId="0" fontId="58" fillId="33" borderId="19" xfId="0" applyFont="1" applyFill="1" applyBorder="1" applyAlignment="1">
      <alignment horizontal="left" vertical="center" wrapText="1"/>
    </xf>
    <xf numFmtId="0" fontId="58" fillId="33" borderId="20" xfId="0" applyFont="1" applyFill="1" applyBorder="1" applyAlignment="1">
      <alignment horizontal="left" vertical="center" wrapText="1"/>
    </xf>
    <xf numFmtId="0" fontId="58" fillId="33" borderId="21" xfId="0" applyFont="1" applyFill="1" applyBorder="1" applyAlignment="1">
      <alignment horizontal="left" vertical="center" wrapText="1"/>
    </xf>
    <xf numFmtId="0" fontId="59" fillId="33" borderId="28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59" fillId="33" borderId="23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27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left" vertical="center" wrapText="1"/>
    </xf>
    <xf numFmtId="0" fontId="60" fillId="33" borderId="17" xfId="0" applyFont="1" applyFill="1" applyBorder="1" applyAlignment="1">
      <alignment horizontal="left" vertical="center" wrapText="1"/>
    </xf>
    <xf numFmtId="0" fontId="60" fillId="33" borderId="18" xfId="0" applyFont="1" applyFill="1" applyBorder="1" applyAlignment="1">
      <alignment horizontal="left" vertical="center" wrapText="1"/>
    </xf>
    <xf numFmtId="0" fontId="60" fillId="33" borderId="19" xfId="0" applyFont="1" applyFill="1" applyBorder="1" applyAlignment="1">
      <alignment horizontal="left" vertical="center" wrapText="1"/>
    </xf>
    <xf numFmtId="0" fontId="60" fillId="33" borderId="13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left" vertical="center" wrapText="1"/>
    </xf>
    <xf numFmtId="0" fontId="61" fillId="33" borderId="22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0" fontId="61" fillId="33" borderId="23" xfId="0" applyFont="1" applyFill="1" applyBorder="1" applyAlignment="1">
      <alignment horizontal="center" vertical="center" wrapText="1"/>
    </xf>
    <xf numFmtId="0" fontId="51" fillId="33" borderId="29" xfId="0" applyFont="1" applyFill="1" applyBorder="1" applyAlignment="1">
      <alignment vertical="center" wrapText="1"/>
    </xf>
    <xf numFmtId="0" fontId="51" fillId="33" borderId="30" xfId="0" applyFont="1" applyFill="1" applyBorder="1" applyAlignment="1">
      <alignment vertical="center" wrapText="1"/>
    </xf>
    <xf numFmtId="0" fontId="49" fillId="33" borderId="28" xfId="0" applyFont="1" applyFill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center" vertical="center" wrapText="1"/>
    </xf>
    <xf numFmtId="0" fontId="57" fillId="33" borderId="31" xfId="0" applyFont="1" applyFill="1" applyBorder="1" applyAlignment="1">
      <alignment horizontal="center" vertical="center" wrapText="1"/>
    </xf>
    <xf numFmtId="0" fontId="57" fillId="33" borderId="32" xfId="0" applyFont="1" applyFill="1" applyBorder="1" applyAlignment="1">
      <alignment horizontal="center" vertical="center" wrapText="1"/>
    </xf>
    <xf numFmtId="0" fontId="52" fillId="33" borderId="33" xfId="0" applyFont="1" applyFill="1" applyBorder="1" applyAlignment="1">
      <alignment horizontal="center" vertical="center" wrapText="1"/>
    </xf>
    <xf numFmtId="0" fontId="52" fillId="33" borderId="34" xfId="0" applyFont="1" applyFill="1" applyBorder="1" applyAlignment="1">
      <alignment horizontal="center" vertical="center" wrapText="1"/>
    </xf>
    <xf numFmtId="0" fontId="52" fillId="33" borderId="35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vertical="center" wrapText="1"/>
    </xf>
    <xf numFmtId="0" fontId="60" fillId="33" borderId="17" xfId="0" applyFont="1" applyFill="1" applyBorder="1" applyAlignment="1">
      <alignment vertical="center" wrapText="1"/>
    </xf>
    <xf numFmtId="0" fontId="60" fillId="33" borderId="18" xfId="0" applyFont="1" applyFill="1" applyBorder="1" applyAlignment="1">
      <alignment vertical="center" wrapText="1"/>
    </xf>
    <xf numFmtId="0" fontId="60" fillId="33" borderId="19" xfId="0" applyFont="1" applyFill="1" applyBorder="1" applyAlignment="1">
      <alignment vertical="center" wrapText="1"/>
    </xf>
    <xf numFmtId="0" fontId="60" fillId="33" borderId="20" xfId="0" applyFont="1" applyFill="1" applyBorder="1" applyAlignment="1">
      <alignment vertical="center" wrapText="1"/>
    </xf>
    <xf numFmtId="0" fontId="60" fillId="33" borderId="21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316"/>
  <sheetViews>
    <sheetView tabSelected="1" view="pageBreakPreview" zoomScaleSheetLayoutView="100" workbookViewId="0" topLeftCell="A1">
      <pane xSplit="3" ySplit="8" topLeftCell="D29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309" sqref="D309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8.57421875" style="32" customWidth="1"/>
    <col min="4" max="7" width="17.7109375" style="32" customWidth="1"/>
    <col min="8" max="9" width="17.7109375" style="1" customWidth="1"/>
    <col min="10" max="10" width="25.7109375" style="1" customWidth="1"/>
    <col min="11" max="11" width="13.7109375" style="1" customWidth="1"/>
    <col min="12" max="16384" width="9.140625" style="1" customWidth="1"/>
  </cols>
  <sheetData>
    <row r="1" spans="3:10" s="4" customFormat="1" ht="15">
      <c r="C1" s="32"/>
      <c r="D1" s="32"/>
      <c r="E1" s="32"/>
      <c r="F1" s="32"/>
      <c r="G1" s="32"/>
      <c r="J1" s="5" t="s">
        <v>82</v>
      </c>
    </row>
    <row r="2" spans="2:10" ht="52.5" customHeight="1">
      <c r="B2" s="76"/>
      <c r="C2" s="76"/>
      <c r="D2" s="76"/>
      <c r="H2" s="90" t="s">
        <v>90</v>
      </c>
      <c r="I2" s="90"/>
      <c r="J2" s="90"/>
    </row>
    <row r="3" spans="1:10" ht="15" customHeight="1">
      <c r="A3" s="89" t="s">
        <v>76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5">
      <c r="A4" s="89"/>
      <c r="B4" s="89"/>
      <c r="C4" s="89"/>
      <c r="D4" s="89"/>
      <c r="E4" s="89"/>
      <c r="F4" s="89"/>
      <c r="G4" s="89"/>
      <c r="H4" s="89"/>
      <c r="I4" s="89"/>
      <c r="J4" s="89"/>
    </row>
    <row r="5" ht="15.75" thickBot="1">
      <c r="J5" s="2" t="s">
        <v>0</v>
      </c>
    </row>
    <row r="6" spans="1:10" ht="15.75" thickBot="1">
      <c r="A6" s="77" t="s">
        <v>1</v>
      </c>
      <c r="B6" s="77" t="s">
        <v>2</v>
      </c>
      <c r="C6" s="80" t="s">
        <v>3</v>
      </c>
      <c r="D6" s="83" t="s">
        <v>4</v>
      </c>
      <c r="E6" s="84"/>
      <c r="F6" s="84"/>
      <c r="G6" s="84"/>
      <c r="H6" s="84"/>
      <c r="I6" s="85"/>
      <c r="J6" s="86" t="s">
        <v>5</v>
      </c>
    </row>
    <row r="7" spans="1:10" ht="15.75" thickBot="1">
      <c r="A7" s="78"/>
      <c r="B7" s="78"/>
      <c r="C7" s="81"/>
      <c r="D7" s="80" t="s">
        <v>6</v>
      </c>
      <c r="E7" s="83" t="s">
        <v>7</v>
      </c>
      <c r="F7" s="84"/>
      <c r="G7" s="84"/>
      <c r="H7" s="84"/>
      <c r="I7" s="85"/>
      <c r="J7" s="87"/>
    </row>
    <row r="8" spans="1:10" ht="24.75" thickBot="1">
      <c r="A8" s="79"/>
      <c r="B8" s="79"/>
      <c r="C8" s="82"/>
      <c r="D8" s="82"/>
      <c r="E8" s="33" t="s">
        <v>8</v>
      </c>
      <c r="F8" s="33" t="s">
        <v>9</v>
      </c>
      <c r="G8" s="33" t="s">
        <v>10</v>
      </c>
      <c r="H8" s="7" t="s">
        <v>11</v>
      </c>
      <c r="I8" s="7" t="s">
        <v>12</v>
      </c>
      <c r="J8" s="88"/>
    </row>
    <row r="9" spans="1:10" ht="15.75" thickBot="1">
      <c r="A9" s="8">
        <v>1</v>
      </c>
      <c r="B9" s="9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9">
        <v>8</v>
      </c>
      <c r="I9" s="9">
        <v>8</v>
      </c>
      <c r="J9" s="9">
        <v>9</v>
      </c>
    </row>
    <row r="10" spans="1:10" ht="16.5" thickBot="1">
      <c r="A10" s="64" t="s">
        <v>13</v>
      </c>
      <c r="B10" s="65"/>
      <c r="C10" s="65"/>
      <c r="D10" s="65"/>
      <c r="E10" s="65"/>
      <c r="F10" s="65"/>
      <c r="G10" s="65"/>
      <c r="H10" s="65"/>
      <c r="I10" s="65"/>
      <c r="J10" s="66"/>
    </row>
    <row r="11" spans="1:10" ht="15.75" thickBot="1">
      <c r="A11" s="67" t="s">
        <v>14</v>
      </c>
      <c r="B11" s="68"/>
      <c r="C11" s="68"/>
      <c r="D11" s="68"/>
      <c r="E11" s="68"/>
      <c r="F11" s="68"/>
      <c r="G11" s="68"/>
      <c r="H11" s="68"/>
      <c r="I11" s="68"/>
      <c r="J11" s="69"/>
    </row>
    <row r="12" spans="1:10" ht="19.5" customHeight="1" thickBot="1">
      <c r="A12" s="70">
        <v>1</v>
      </c>
      <c r="B12" s="73" t="s">
        <v>75</v>
      </c>
      <c r="C12" s="28">
        <v>2022</v>
      </c>
      <c r="D12" s="29">
        <f>SUM(E12:I12)</f>
        <v>1738.7200000000003</v>
      </c>
      <c r="E12" s="29">
        <v>1025.15</v>
      </c>
      <c r="F12" s="29">
        <v>504.93</v>
      </c>
      <c r="G12" s="29">
        <v>208.64</v>
      </c>
      <c r="H12" s="10">
        <v>0</v>
      </c>
      <c r="I12" s="10">
        <v>0</v>
      </c>
      <c r="J12" s="70" t="s">
        <v>15</v>
      </c>
    </row>
    <row r="13" spans="1:10" ht="19.5" customHeight="1" thickBot="1">
      <c r="A13" s="71"/>
      <c r="B13" s="74"/>
      <c r="C13" s="40">
        <v>2023</v>
      </c>
      <c r="D13" s="41">
        <f>SUM(E13:I13)</f>
        <v>4902.8099999999995</v>
      </c>
      <c r="E13" s="41">
        <v>2956.39</v>
      </c>
      <c r="F13" s="41">
        <v>1456.14</v>
      </c>
      <c r="G13" s="41">
        <v>490.28</v>
      </c>
      <c r="H13" s="10">
        <v>0</v>
      </c>
      <c r="I13" s="10">
        <v>0</v>
      </c>
      <c r="J13" s="71"/>
    </row>
    <row r="14" spans="1:10" ht="19.5" customHeight="1" thickBot="1">
      <c r="A14" s="71"/>
      <c r="B14" s="74"/>
      <c r="C14" s="25">
        <v>2024</v>
      </c>
      <c r="D14" s="26">
        <f>SUM(E14:I14)</f>
        <v>2473.4300000000003</v>
      </c>
      <c r="E14" s="26">
        <v>1474.9</v>
      </c>
      <c r="F14" s="26">
        <v>726.45</v>
      </c>
      <c r="G14" s="26">
        <v>272.08</v>
      </c>
      <c r="H14" s="10">
        <v>0</v>
      </c>
      <c r="I14" s="10">
        <v>0</v>
      </c>
      <c r="J14" s="71"/>
    </row>
    <row r="15" spans="1:10" ht="19.5" customHeight="1" thickBot="1">
      <c r="A15" s="72"/>
      <c r="B15" s="75"/>
      <c r="C15" s="25">
        <v>2025</v>
      </c>
      <c r="D15" s="26">
        <f>SUM(E15:I15)</f>
        <v>0</v>
      </c>
      <c r="E15" s="26">
        <v>0</v>
      </c>
      <c r="F15" s="26">
        <v>0</v>
      </c>
      <c r="G15" s="26">
        <v>0</v>
      </c>
      <c r="H15" s="10">
        <v>0</v>
      </c>
      <c r="I15" s="10">
        <v>0</v>
      </c>
      <c r="J15" s="72"/>
    </row>
    <row r="16" spans="1:10" ht="19.5" customHeight="1" thickBot="1">
      <c r="A16" s="55" t="s">
        <v>16</v>
      </c>
      <c r="B16" s="56"/>
      <c r="C16" s="46">
        <v>2022</v>
      </c>
      <c r="D16" s="31">
        <f aca="true" t="shared" si="0" ref="D16:I16">SUM(D12)</f>
        <v>1738.7200000000003</v>
      </c>
      <c r="E16" s="31">
        <f t="shared" si="0"/>
        <v>1025.15</v>
      </c>
      <c r="F16" s="31">
        <f t="shared" si="0"/>
        <v>504.93</v>
      </c>
      <c r="G16" s="31">
        <f t="shared" si="0"/>
        <v>208.64</v>
      </c>
      <c r="H16" s="11">
        <f t="shared" si="0"/>
        <v>0</v>
      </c>
      <c r="I16" s="11">
        <f t="shared" si="0"/>
        <v>0</v>
      </c>
      <c r="J16" s="61"/>
    </row>
    <row r="17" spans="1:10" ht="19.5" customHeight="1" thickBot="1">
      <c r="A17" s="57"/>
      <c r="B17" s="58"/>
      <c r="C17" s="42">
        <v>2023</v>
      </c>
      <c r="D17" s="43">
        <f aca="true" t="shared" si="1" ref="D17:F19">SUM(D13)</f>
        <v>4902.8099999999995</v>
      </c>
      <c r="E17" s="43">
        <f t="shared" si="1"/>
        <v>2956.39</v>
      </c>
      <c r="F17" s="43">
        <f t="shared" si="1"/>
        <v>1456.14</v>
      </c>
      <c r="G17" s="43">
        <f aca="true" t="shared" si="2" ref="G17:I19">SUM(G13)</f>
        <v>490.28</v>
      </c>
      <c r="H17" s="11">
        <f t="shared" si="2"/>
        <v>0</v>
      </c>
      <c r="I17" s="11">
        <f t="shared" si="2"/>
        <v>0</v>
      </c>
      <c r="J17" s="62"/>
    </row>
    <row r="18" spans="1:10" ht="19.5" customHeight="1" thickBot="1">
      <c r="A18" s="57"/>
      <c r="B18" s="58"/>
      <c r="C18" s="34">
        <v>2024</v>
      </c>
      <c r="D18" s="27">
        <f t="shared" si="1"/>
        <v>2473.4300000000003</v>
      </c>
      <c r="E18" s="27">
        <f t="shared" si="1"/>
        <v>1474.9</v>
      </c>
      <c r="F18" s="27">
        <f t="shared" si="1"/>
        <v>726.45</v>
      </c>
      <c r="G18" s="27">
        <f t="shared" si="2"/>
        <v>272.08</v>
      </c>
      <c r="H18" s="11">
        <f t="shared" si="2"/>
        <v>0</v>
      </c>
      <c r="I18" s="11">
        <f t="shared" si="2"/>
        <v>0</v>
      </c>
      <c r="J18" s="62"/>
    </row>
    <row r="19" spans="1:10" ht="19.5" customHeight="1" thickBot="1">
      <c r="A19" s="59"/>
      <c r="B19" s="60"/>
      <c r="C19" s="34">
        <v>2025</v>
      </c>
      <c r="D19" s="27">
        <f t="shared" si="1"/>
        <v>0</v>
      </c>
      <c r="E19" s="27">
        <f t="shared" si="1"/>
        <v>0</v>
      </c>
      <c r="F19" s="27">
        <f t="shared" si="1"/>
        <v>0</v>
      </c>
      <c r="G19" s="27">
        <f t="shared" si="2"/>
        <v>0</v>
      </c>
      <c r="H19" s="11">
        <f t="shared" si="2"/>
        <v>0</v>
      </c>
      <c r="I19" s="11">
        <f t="shared" si="2"/>
        <v>0</v>
      </c>
      <c r="J19" s="63"/>
    </row>
    <row r="20" spans="1:10" ht="15.75" thickBot="1">
      <c r="A20" s="12"/>
      <c r="B20" s="13"/>
      <c r="C20" s="35"/>
      <c r="D20" s="35"/>
      <c r="E20" s="35"/>
      <c r="F20" s="35"/>
      <c r="G20" s="35"/>
      <c r="H20" s="14"/>
      <c r="I20" s="14"/>
      <c r="J20" s="15"/>
    </row>
    <row r="21" spans="1:10" ht="15.75" thickBot="1">
      <c r="A21" s="67" t="s">
        <v>17</v>
      </c>
      <c r="B21" s="68"/>
      <c r="C21" s="68"/>
      <c r="D21" s="68"/>
      <c r="E21" s="68"/>
      <c r="F21" s="68"/>
      <c r="G21" s="68"/>
      <c r="H21" s="68"/>
      <c r="I21" s="68"/>
      <c r="J21" s="69"/>
    </row>
    <row r="22" spans="1:10" ht="16.5" customHeight="1" thickBot="1">
      <c r="A22" s="70">
        <v>1</v>
      </c>
      <c r="B22" s="73" t="s">
        <v>18</v>
      </c>
      <c r="C22" s="28">
        <v>2022</v>
      </c>
      <c r="D22" s="29">
        <f>SUM(E22:I22)</f>
        <v>4335.96</v>
      </c>
      <c r="E22" s="29">
        <v>126.28</v>
      </c>
      <c r="F22" s="29">
        <v>3689.36</v>
      </c>
      <c r="G22" s="29">
        <v>520.32</v>
      </c>
      <c r="H22" s="10">
        <v>0</v>
      </c>
      <c r="I22" s="10">
        <v>0</v>
      </c>
      <c r="J22" s="70" t="s">
        <v>15</v>
      </c>
    </row>
    <row r="23" spans="1:10" ht="16.5" customHeight="1" thickBot="1">
      <c r="A23" s="71"/>
      <c r="B23" s="74"/>
      <c r="C23" s="40">
        <v>2023</v>
      </c>
      <c r="D23" s="41">
        <f>SUM(E23:I23)</f>
        <v>4325.9</v>
      </c>
      <c r="E23" s="41">
        <v>117.66</v>
      </c>
      <c r="F23" s="41">
        <v>3775.65</v>
      </c>
      <c r="G23" s="41">
        <v>432.59</v>
      </c>
      <c r="H23" s="10">
        <v>0</v>
      </c>
      <c r="I23" s="10">
        <v>0</v>
      </c>
      <c r="J23" s="71"/>
    </row>
    <row r="24" spans="1:10" ht="16.5" customHeight="1" thickBot="1">
      <c r="A24" s="71"/>
      <c r="B24" s="74"/>
      <c r="C24" s="25">
        <v>2024</v>
      </c>
      <c r="D24" s="26">
        <f>SUM(E24:I24)</f>
        <v>0</v>
      </c>
      <c r="E24" s="26">
        <v>0</v>
      </c>
      <c r="F24" s="26">
        <v>0</v>
      </c>
      <c r="G24" s="26">
        <v>0</v>
      </c>
      <c r="H24" s="10">
        <v>0</v>
      </c>
      <c r="I24" s="10">
        <v>0</v>
      </c>
      <c r="J24" s="71"/>
    </row>
    <row r="25" spans="1:10" ht="16.5" customHeight="1" thickBot="1">
      <c r="A25" s="72"/>
      <c r="B25" s="75"/>
      <c r="C25" s="25">
        <v>2025</v>
      </c>
      <c r="D25" s="26">
        <v>0</v>
      </c>
      <c r="E25" s="26">
        <v>0</v>
      </c>
      <c r="F25" s="26">
        <v>0</v>
      </c>
      <c r="G25" s="26">
        <v>0</v>
      </c>
      <c r="H25" s="10">
        <v>0</v>
      </c>
      <c r="I25" s="10">
        <v>0</v>
      </c>
      <c r="J25" s="72"/>
    </row>
    <row r="26" spans="1:10" ht="19.5" customHeight="1" thickBot="1">
      <c r="A26" s="55" t="s">
        <v>16</v>
      </c>
      <c r="B26" s="56"/>
      <c r="C26" s="46">
        <v>2022</v>
      </c>
      <c r="D26" s="31">
        <f aca="true" t="shared" si="3" ref="D26:I26">SUM(D22)</f>
        <v>4335.96</v>
      </c>
      <c r="E26" s="31">
        <f t="shared" si="3"/>
        <v>126.28</v>
      </c>
      <c r="F26" s="31">
        <f t="shared" si="3"/>
        <v>3689.36</v>
      </c>
      <c r="G26" s="31">
        <f t="shared" si="3"/>
        <v>520.32</v>
      </c>
      <c r="H26" s="11">
        <f t="shared" si="3"/>
        <v>0</v>
      </c>
      <c r="I26" s="11">
        <f t="shared" si="3"/>
        <v>0</v>
      </c>
      <c r="J26" s="61"/>
    </row>
    <row r="27" spans="1:10" ht="19.5" customHeight="1" thickBot="1">
      <c r="A27" s="57"/>
      <c r="B27" s="58"/>
      <c r="C27" s="42">
        <v>2023</v>
      </c>
      <c r="D27" s="43">
        <f aca="true" t="shared" si="4" ref="D27:I29">SUM(D23)</f>
        <v>4325.9</v>
      </c>
      <c r="E27" s="43">
        <f t="shared" si="4"/>
        <v>117.66</v>
      </c>
      <c r="F27" s="43">
        <f t="shared" si="4"/>
        <v>3775.65</v>
      </c>
      <c r="G27" s="43">
        <f t="shared" si="4"/>
        <v>432.59</v>
      </c>
      <c r="H27" s="11">
        <f t="shared" si="4"/>
        <v>0</v>
      </c>
      <c r="I27" s="11">
        <f t="shared" si="4"/>
        <v>0</v>
      </c>
      <c r="J27" s="62"/>
    </row>
    <row r="28" spans="1:10" ht="19.5" customHeight="1" thickBot="1">
      <c r="A28" s="57"/>
      <c r="B28" s="58"/>
      <c r="C28" s="34">
        <v>2024</v>
      </c>
      <c r="D28" s="27">
        <f t="shared" si="4"/>
        <v>0</v>
      </c>
      <c r="E28" s="27">
        <f t="shared" si="4"/>
        <v>0</v>
      </c>
      <c r="F28" s="27">
        <f t="shared" si="4"/>
        <v>0</v>
      </c>
      <c r="G28" s="27">
        <f t="shared" si="4"/>
        <v>0</v>
      </c>
      <c r="H28" s="11">
        <f t="shared" si="4"/>
        <v>0</v>
      </c>
      <c r="I28" s="11">
        <f t="shared" si="4"/>
        <v>0</v>
      </c>
      <c r="J28" s="62"/>
    </row>
    <row r="29" spans="1:10" ht="19.5" customHeight="1" thickBot="1">
      <c r="A29" s="59"/>
      <c r="B29" s="60"/>
      <c r="C29" s="34">
        <v>2025</v>
      </c>
      <c r="D29" s="27">
        <f t="shared" si="4"/>
        <v>0</v>
      </c>
      <c r="E29" s="27">
        <f t="shared" si="4"/>
        <v>0</v>
      </c>
      <c r="F29" s="27">
        <f t="shared" si="4"/>
        <v>0</v>
      </c>
      <c r="G29" s="27">
        <f t="shared" si="4"/>
        <v>0</v>
      </c>
      <c r="H29" s="11">
        <f t="shared" si="4"/>
        <v>0</v>
      </c>
      <c r="I29" s="11">
        <f t="shared" si="4"/>
        <v>0</v>
      </c>
      <c r="J29" s="63"/>
    </row>
    <row r="30" spans="1:10" ht="15.75" thickBot="1">
      <c r="A30" s="67" t="s">
        <v>19</v>
      </c>
      <c r="B30" s="68"/>
      <c r="C30" s="68"/>
      <c r="D30" s="68"/>
      <c r="E30" s="68"/>
      <c r="F30" s="68"/>
      <c r="G30" s="68"/>
      <c r="H30" s="68"/>
      <c r="I30" s="68"/>
      <c r="J30" s="69"/>
    </row>
    <row r="31" spans="1:10" ht="18" customHeight="1" thickBot="1">
      <c r="A31" s="70">
        <v>1</v>
      </c>
      <c r="B31" s="73" t="s">
        <v>20</v>
      </c>
      <c r="C31" s="28">
        <v>2022</v>
      </c>
      <c r="D31" s="29">
        <f>SUM(E31:I31)</f>
        <v>3522.36</v>
      </c>
      <c r="E31" s="29">
        <v>2076.78</v>
      </c>
      <c r="F31" s="29">
        <v>1022.9</v>
      </c>
      <c r="G31" s="29">
        <v>422.68</v>
      </c>
      <c r="H31" s="10">
        <v>0</v>
      </c>
      <c r="I31" s="10">
        <v>0</v>
      </c>
      <c r="J31" s="70" t="s">
        <v>15</v>
      </c>
    </row>
    <row r="32" spans="1:10" ht="18" customHeight="1" thickBot="1">
      <c r="A32" s="71"/>
      <c r="B32" s="74"/>
      <c r="C32" s="40">
        <v>2023</v>
      </c>
      <c r="D32" s="41">
        <f>SUM(E32:I32)</f>
        <v>3608.21</v>
      </c>
      <c r="E32" s="41">
        <v>2175.75</v>
      </c>
      <c r="F32" s="41">
        <v>1071.63</v>
      </c>
      <c r="G32" s="41">
        <v>360.83</v>
      </c>
      <c r="H32" s="10">
        <v>0</v>
      </c>
      <c r="I32" s="10">
        <v>0</v>
      </c>
      <c r="J32" s="71"/>
    </row>
    <row r="33" spans="1:10" ht="18" customHeight="1" thickBot="1">
      <c r="A33" s="71"/>
      <c r="B33" s="74"/>
      <c r="C33" s="25">
        <v>2024</v>
      </c>
      <c r="D33" s="26">
        <f>SUM(E33:I33)</f>
        <v>3887.79</v>
      </c>
      <c r="E33" s="26">
        <v>2318.29</v>
      </c>
      <c r="F33" s="26">
        <v>1141.84</v>
      </c>
      <c r="G33" s="26">
        <v>427.66</v>
      </c>
      <c r="H33" s="10">
        <v>0</v>
      </c>
      <c r="I33" s="10">
        <v>0</v>
      </c>
      <c r="J33" s="71"/>
    </row>
    <row r="34" spans="1:10" ht="18" customHeight="1" thickBot="1">
      <c r="A34" s="72"/>
      <c r="B34" s="75"/>
      <c r="C34" s="25">
        <v>2025</v>
      </c>
      <c r="D34" s="26">
        <f>SUM(E34:I34)</f>
        <v>0</v>
      </c>
      <c r="E34" s="26">
        <v>0</v>
      </c>
      <c r="F34" s="26">
        <v>0</v>
      </c>
      <c r="G34" s="26">
        <v>0</v>
      </c>
      <c r="H34" s="10">
        <v>0</v>
      </c>
      <c r="I34" s="10">
        <v>0</v>
      </c>
      <c r="J34" s="72"/>
    </row>
    <row r="35" spans="1:10" ht="18" customHeight="1" thickBot="1">
      <c r="A35" s="55" t="s">
        <v>16</v>
      </c>
      <c r="B35" s="56"/>
      <c r="C35" s="46">
        <v>2022</v>
      </c>
      <c r="D35" s="31">
        <f aca="true" t="shared" si="5" ref="D35:I35">SUM(D31)</f>
        <v>3522.36</v>
      </c>
      <c r="E35" s="31">
        <f t="shared" si="5"/>
        <v>2076.78</v>
      </c>
      <c r="F35" s="31">
        <f t="shared" si="5"/>
        <v>1022.9</v>
      </c>
      <c r="G35" s="31">
        <f t="shared" si="5"/>
        <v>422.68</v>
      </c>
      <c r="H35" s="11">
        <f t="shared" si="5"/>
        <v>0</v>
      </c>
      <c r="I35" s="11">
        <f t="shared" si="5"/>
        <v>0</v>
      </c>
      <c r="J35" s="61"/>
    </row>
    <row r="36" spans="1:10" ht="18" customHeight="1" thickBot="1">
      <c r="A36" s="57"/>
      <c r="B36" s="58"/>
      <c r="C36" s="42">
        <v>2023</v>
      </c>
      <c r="D36" s="43">
        <f aca="true" t="shared" si="6" ref="D36:I36">SUM(D32)</f>
        <v>3608.21</v>
      </c>
      <c r="E36" s="43">
        <f t="shared" si="6"/>
        <v>2175.75</v>
      </c>
      <c r="F36" s="43">
        <f t="shared" si="6"/>
        <v>1071.63</v>
      </c>
      <c r="G36" s="43">
        <f t="shared" si="6"/>
        <v>360.83</v>
      </c>
      <c r="H36" s="11">
        <f t="shared" si="6"/>
        <v>0</v>
      </c>
      <c r="I36" s="11">
        <f t="shared" si="6"/>
        <v>0</v>
      </c>
      <c r="J36" s="62"/>
    </row>
    <row r="37" spans="1:10" ht="18" customHeight="1" thickBot="1">
      <c r="A37" s="57"/>
      <c r="B37" s="58"/>
      <c r="C37" s="34">
        <v>2024</v>
      </c>
      <c r="D37" s="27">
        <f aca="true" t="shared" si="7" ref="D37:I38">SUM(D33)</f>
        <v>3887.79</v>
      </c>
      <c r="E37" s="27">
        <f t="shared" si="7"/>
        <v>2318.29</v>
      </c>
      <c r="F37" s="27">
        <f t="shared" si="7"/>
        <v>1141.84</v>
      </c>
      <c r="G37" s="27">
        <f t="shared" si="7"/>
        <v>427.66</v>
      </c>
      <c r="H37" s="11">
        <f t="shared" si="7"/>
        <v>0</v>
      </c>
      <c r="I37" s="11">
        <f t="shared" si="7"/>
        <v>0</v>
      </c>
      <c r="J37" s="62"/>
    </row>
    <row r="38" spans="1:10" ht="18" customHeight="1" thickBot="1">
      <c r="A38" s="59"/>
      <c r="B38" s="60"/>
      <c r="C38" s="34">
        <v>2025</v>
      </c>
      <c r="D38" s="27">
        <f t="shared" si="7"/>
        <v>0</v>
      </c>
      <c r="E38" s="27">
        <f t="shared" si="7"/>
        <v>0</v>
      </c>
      <c r="F38" s="27">
        <f t="shared" si="7"/>
        <v>0</v>
      </c>
      <c r="G38" s="27">
        <f t="shared" si="7"/>
        <v>0</v>
      </c>
      <c r="H38" s="11">
        <f t="shared" si="7"/>
        <v>0</v>
      </c>
      <c r="I38" s="11">
        <f t="shared" si="7"/>
        <v>0</v>
      </c>
      <c r="J38" s="63"/>
    </row>
    <row r="39" spans="1:10" s="23" customFormat="1" ht="15.75" thickBot="1">
      <c r="A39" s="67" t="s">
        <v>83</v>
      </c>
      <c r="B39" s="68"/>
      <c r="C39" s="68"/>
      <c r="D39" s="68"/>
      <c r="E39" s="68"/>
      <c r="F39" s="68"/>
      <c r="G39" s="68"/>
      <c r="H39" s="68"/>
      <c r="I39" s="68"/>
      <c r="J39" s="69"/>
    </row>
    <row r="40" spans="1:10" s="23" customFormat="1" ht="13.5" customHeight="1" thickBot="1">
      <c r="A40" s="70">
        <v>1</v>
      </c>
      <c r="B40" s="73" t="s">
        <v>80</v>
      </c>
      <c r="C40" s="28">
        <v>2022</v>
      </c>
      <c r="D40" s="29">
        <f>SUM(E40:I40)</f>
        <v>0</v>
      </c>
      <c r="E40" s="29">
        <v>0</v>
      </c>
      <c r="F40" s="29">
        <v>0</v>
      </c>
      <c r="G40" s="29">
        <v>0</v>
      </c>
      <c r="H40" s="10">
        <v>0</v>
      </c>
      <c r="I40" s="10">
        <v>0</v>
      </c>
      <c r="J40" s="70" t="s">
        <v>15</v>
      </c>
    </row>
    <row r="41" spans="1:10" s="23" customFormat="1" ht="13.5" customHeight="1" thickBot="1">
      <c r="A41" s="71"/>
      <c r="B41" s="74"/>
      <c r="C41" s="40">
        <v>2023</v>
      </c>
      <c r="D41" s="41">
        <f>SUM(E41:I41)</f>
        <v>2515.1</v>
      </c>
      <c r="E41" s="41">
        <v>1685.1</v>
      </c>
      <c r="F41" s="41">
        <v>830</v>
      </c>
      <c r="G41" s="41">
        <v>0</v>
      </c>
      <c r="H41" s="10">
        <v>0</v>
      </c>
      <c r="I41" s="10">
        <v>0</v>
      </c>
      <c r="J41" s="71"/>
    </row>
    <row r="42" spans="1:10" s="23" customFormat="1" ht="13.5" customHeight="1" thickBot="1">
      <c r="A42" s="71"/>
      <c r="B42" s="74"/>
      <c r="C42" s="25">
        <v>2024</v>
      </c>
      <c r="D42" s="26">
        <f>SUM(E42:I42)</f>
        <v>2479.33</v>
      </c>
      <c r="E42" s="26">
        <v>1661.13</v>
      </c>
      <c r="F42" s="26">
        <v>818.2</v>
      </c>
      <c r="G42" s="26">
        <v>0</v>
      </c>
      <c r="H42" s="10">
        <v>0</v>
      </c>
      <c r="I42" s="10">
        <v>0</v>
      </c>
      <c r="J42" s="71"/>
    </row>
    <row r="43" spans="1:10" s="23" customFormat="1" ht="13.5" customHeight="1" thickBot="1">
      <c r="A43" s="72"/>
      <c r="B43" s="75"/>
      <c r="C43" s="25">
        <v>2025</v>
      </c>
      <c r="D43" s="26">
        <f>SUM(E43:I43)</f>
        <v>2479.33</v>
      </c>
      <c r="E43" s="26">
        <v>1661.13</v>
      </c>
      <c r="F43" s="26">
        <v>818.2</v>
      </c>
      <c r="G43" s="26">
        <v>0</v>
      </c>
      <c r="H43" s="10">
        <v>0</v>
      </c>
      <c r="I43" s="10">
        <v>0</v>
      </c>
      <c r="J43" s="72"/>
    </row>
    <row r="44" spans="1:10" s="23" customFormat="1" ht="18" customHeight="1" thickBot="1">
      <c r="A44" s="55" t="s">
        <v>16</v>
      </c>
      <c r="B44" s="56"/>
      <c r="C44" s="46">
        <v>2022</v>
      </c>
      <c r="D44" s="31">
        <f aca="true" t="shared" si="8" ref="D44:I44">SUM(D40)</f>
        <v>0</v>
      </c>
      <c r="E44" s="31">
        <f t="shared" si="8"/>
        <v>0</v>
      </c>
      <c r="F44" s="31">
        <f t="shared" si="8"/>
        <v>0</v>
      </c>
      <c r="G44" s="31">
        <f t="shared" si="8"/>
        <v>0</v>
      </c>
      <c r="H44" s="11">
        <f t="shared" si="8"/>
        <v>0</v>
      </c>
      <c r="I44" s="11">
        <f t="shared" si="8"/>
        <v>0</v>
      </c>
      <c r="J44" s="61"/>
    </row>
    <row r="45" spans="1:10" s="23" customFormat="1" ht="18" customHeight="1" thickBot="1">
      <c r="A45" s="57"/>
      <c r="B45" s="58"/>
      <c r="C45" s="42">
        <v>2023</v>
      </c>
      <c r="D45" s="43">
        <f aca="true" t="shared" si="9" ref="D45:I45">SUM(D41)</f>
        <v>2515.1</v>
      </c>
      <c r="E45" s="43">
        <f t="shared" si="9"/>
        <v>1685.1</v>
      </c>
      <c r="F45" s="43">
        <f t="shared" si="9"/>
        <v>830</v>
      </c>
      <c r="G45" s="43">
        <f t="shared" si="9"/>
        <v>0</v>
      </c>
      <c r="H45" s="11">
        <f t="shared" si="9"/>
        <v>0</v>
      </c>
      <c r="I45" s="11">
        <f t="shared" si="9"/>
        <v>0</v>
      </c>
      <c r="J45" s="62"/>
    </row>
    <row r="46" spans="1:10" s="23" customFormat="1" ht="18" customHeight="1" thickBot="1">
      <c r="A46" s="57"/>
      <c r="B46" s="58"/>
      <c r="C46" s="34">
        <v>2024</v>
      </c>
      <c r="D46" s="27">
        <f aca="true" t="shared" si="10" ref="D46:I46">SUM(D42)</f>
        <v>2479.33</v>
      </c>
      <c r="E46" s="27">
        <f t="shared" si="10"/>
        <v>1661.13</v>
      </c>
      <c r="F46" s="27">
        <f t="shared" si="10"/>
        <v>818.2</v>
      </c>
      <c r="G46" s="27">
        <f t="shared" si="10"/>
        <v>0</v>
      </c>
      <c r="H46" s="11">
        <f t="shared" si="10"/>
        <v>0</v>
      </c>
      <c r="I46" s="11">
        <f t="shared" si="10"/>
        <v>0</v>
      </c>
      <c r="J46" s="62"/>
    </row>
    <row r="47" spans="1:10" s="23" customFormat="1" ht="18" customHeight="1" thickBot="1">
      <c r="A47" s="59"/>
      <c r="B47" s="60"/>
      <c r="C47" s="34">
        <v>2025</v>
      </c>
      <c r="D47" s="27">
        <f aca="true" t="shared" si="11" ref="D47:I47">SUM(D43)</f>
        <v>2479.33</v>
      </c>
      <c r="E47" s="27">
        <f t="shared" si="11"/>
        <v>1661.13</v>
      </c>
      <c r="F47" s="27">
        <f t="shared" si="11"/>
        <v>818.2</v>
      </c>
      <c r="G47" s="27">
        <f t="shared" si="11"/>
        <v>0</v>
      </c>
      <c r="H47" s="11">
        <f t="shared" si="11"/>
        <v>0</v>
      </c>
      <c r="I47" s="11">
        <f t="shared" si="11"/>
        <v>0</v>
      </c>
      <c r="J47" s="63"/>
    </row>
    <row r="48" spans="1:10" s="6" customFormat="1" ht="18" customHeight="1" thickBot="1">
      <c r="A48" s="128" t="s">
        <v>77</v>
      </c>
      <c r="B48" s="129"/>
      <c r="C48" s="47">
        <v>2022</v>
      </c>
      <c r="D48" s="48">
        <f aca="true" t="shared" si="12" ref="D48:I51">D16+D26+D35+D44</f>
        <v>9597.04</v>
      </c>
      <c r="E48" s="48">
        <f t="shared" si="12"/>
        <v>3228.21</v>
      </c>
      <c r="F48" s="48">
        <f t="shared" si="12"/>
        <v>5217.19</v>
      </c>
      <c r="G48" s="48">
        <f t="shared" si="12"/>
        <v>1151.64</v>
      </c>
      <c r="H48" s="24">
        <f t="shared" si="12"/>
        <v>0</v>
      </c>
      <c r="I48" s="24">
        <f t="shared" si="12"/>
        <v>0</v>
      </c>
      <c r="J48" s="116"/>
    </row>
    <row r="49" spans="1:10" s="6" customFormat="1" ht="18" customHeight="1" thickBot="1">
      <c r="A49" s="130"/>
      <c r="B49" s="131"/>
      <c r="C49" s="44">
        <v>2023</v>
      </c>
      <c r="D49" s="45">
        <f t="shared" si="12"/>
        <v>15352.019999999999</v>
      </c>
      <c r="E49" s="45">
        <f t="shared" si="12"/>
        <v>6934.9</v>
      </c>
      <c r="F49" s="45">
        <f t="shared" si="12"/>
        <v>7133.42</v>
      </c>
      <c r="G49" s="45">
        <f t="shared" si="12"/>
        <v>1283.6999999999998</v>
      </c>
      <c r="H49" s="16">
        <f t="shared" si="12"/>
        <v>0</v>
      </c>
      <c r="I49" s="16">
        <f t="shared" si="12"/>
        <v>0</v>
      </c>
      <c r="J49" s="117"/>
    </row>
    <row r="50" spans="1:10" s="6" customFormat="1" ht="18" customHeight="1" thickBot="1">
      <c r="A50" s="130"/>
      <c r="B50" s="131"/>
      <c r="C50" s="36">
        <v>2024</v>
      </c>
      <c r="D50" s="24">
        <f t="shared" si="12"/>
        <v>8840.55</v>
      </c>
      <c r="E50" s="24">
        <f t="shared" si="12"/>
        <v>5454.32</v>
      </c>
      <c r="F50" s="24">
        <f t="shared" si="12"/>
        <v>2686.49</v>
      </c>
      <c r="G50" s="24">
        <f t="shared" si="12"/>
        <v>699.74</v>
      </c>
      <c r="H50" s="16">
        <f t="shared" si="12"/>
        <v>0</v>
      </c>
      <c r="I50" s="16">
        <f t="shared" si="12"/>
        <v>0</v>
      </c>
      <c r="J50" s="117"/>
    </row>
    <row r="51" spans="1:10" s="6" customFormat="1" ht="18" customHeight="1" thickBot="1">
      <c r="A51" s="132"/>
      <c r="B51" s="133"/>
      <c r="C51" s="36">
        <v>2025</v>
      </c>
      <c r="D51" s="24">
        <f t="shared" si="12"/>
        <v>2479.33</v>
      </c>
      <c r="E51" s="24">
        <f t="shared" si="12"/>
        <v>1661.13</v>
      </c>
      <c r="F51" s="24">
        <f t="shared" si="12"/>
        <v>818.2</v>
      </c>
      <c r="G51" s="24">
        <f t="shared" si="12"/>
        <v>0</v>
      </c>
      <c r="H51" s="16">
        <f t="shared" si="12"/>
        <v>0</v>
      </c>
      <c r="I51" s="16">
        <f t="shared" si="12"/>
        <v>0</v>
      </c>
      <c r="J51" s="118"/>
    </row>
    <row r="52" spans="1:10" s="6" customFormat="1" ht="18" customHeight="1" thickBot="1">
      <c r="A52" s="64" t="s">
        <v>86</v>
      </c>
      <c r="B52" s="65"/>
      <c r="C52" s="65"/>
      <c r="D52" s="65"/>
      <c r="E52" s="65"/>
      <c r="F52" s="65"/>
      <c r="G52" s="65"/>
      <c r="H52" s="65"/>
      <c r="I52" s="65"/>
      <c r="J52" s="66"/>
    </row>
    <row r="53" spans="1:10" s="6" customFormat="1" ht="18" customHeight="1" thickBot="1">
      <c r="A53" s="67" t="s">
        <v>87</v>
      </c>
      <c r="B53" s="68"/>
      <c r="C53" s="68"/>
      <c r="D53" s="68"/>
      <c r="E53" s="68"/>
      <c r="F53" s="68"/>
      <c r="G53" s="68"/>
      <c r="H53" s="68"/>
      <c r="I53" s="68"/>
      <c r="J53" s="69"/>
    </row>
    <row r="54" spans="1:10" s="6" customFormat="1" ht="18" customHeight="1" thickBot="1">
      <c r="A54" s="70">
        <v>1</v>
      </c>
      <c r="B54" s="73" t="s">
        <v>88</v>
      </c>
      <c r="C54" s="28">
        <v>2022</v>
      </c>
      <c r="D54" s="29">
        <f>SUM(E54:I54)</f>
        <v>0</v>
      </c>
      <c r="E54" s="29">
        <v>0</v>
      </c>
      <c r="F54" s="29">
        <v>0</v>
      </c>
      <c r="G54" s="29">
        <v>0</v>
      </c>
      <c r="H54" s="10">
        <v>0</v>
      </c>
      <c r="I54" s="10">
        <v>0</v>
      </c>
      <c r="J54" s="70" t="s">
        <v>15</v>
      </c>
    </row>
    <row r="55" spans="1:10" s="6" customFormat="1" ht="18" customHeight="1" thickBot="1">
      <c r="A55" s="71"/>
      <c r="B55" s="74"/>
      <c r="C55" s="40">
        <v>2023</v>
      </c>
      <c r="D55" s="41">
        <f>SUM(E55:I55)</f>
        <v>0</v>
      </c>
      <c r="E55" s="41">
        <v>0</v>
      </c>
      <c r="F55" s="41">
        <v>0</v>
      </c>
      <c r="G55" s="41">
        <v>0</v>
      </c>
      <c r="H55" s="10">
        <v>0</v>
      </c>
      <c r="I55" s="10">
        <v>0</v>
      </c>
      <c r="J55" s="71"/>
    </row>
    <row r="56" spans="1:10" s="6" customFormat="1" ht="18" customHeight="1" thickBot="1">
      <c r="A56" s="71"/>
      <c r="B56" s="74"/>
      <c r="C56" s="25">
        <v>2024</v>
      </c>
      <c r="D56" s="26">
        <f>SUM(E56:I56)</f>
        <v>68382.35</v>
      </c>
      <c r="E56" s="26">
        <v>34875</v>
      </c>
      <c r="F56" s="26">
        <v>33507.35</v>
      </c>
      <c r="G56" s="26">
        <v>0</v>
      </c>
      <c r="H56" s="10">
        <v>0</v>
      </c>
      <c r="I56" s="10">
        <v>0</v>
      </c>
      <c r="J56" s="71"/>
    </row>
    <row r="57" spans="1:10" s="6" customFormat="1" ht="18" customHeight="1" thickBot="1">
      <c r="A57" s="72"/>
      <c r="B57" s="75"/>
      <c r="C57" s="25">
        <v>2025</v>
      </c>
      <c r="D57" s="26">
        <f>SUM(E57:I57)</f>
        <v>71173.47</v>
      </c>
      <c r="E57" s="26">
        <v>34875</v>
      </c>
      <c r="F57" s="26">
        <v>36298.47</v>
      </c>
      <c r="G57" s="26">
        <v>0</v>
      </c>
      <c r="H57" s="10">
        <v>0</v>
      </c>
      <c r="I57" s="10">
        <v>0</v>
      </c>
      <c r="J57" s="72"/>
    </row>
    <row r="58" spans="1:10" s="6" customFormat="1" ht="18" customHeight="1" thickBot="1">
      <c r="A58" s="55" t="s">
        <v>89</v>
      </c>
      <c r="B58" s="56"/>
      <c r="C58" s="46">
        <v>2022</v>
      </c>
      <c r="D58" s="31">
        <f aca="true" t="shared" si="13" ref="D58:I58">SUM(D54)</f>
        <v>0</v>
      </c>
      <c r="E58" s="31">
        <f t="shared" si="13"/>
        <v>0</v>
      </c>
      <c r="F58" s="31">
        <f t="shared" si="13"/>
        <v>0</v>
      </c>
      <c r="G58" s="31">
        <f t="shared" si="13"/>
        <v>0</v>
      </c>
      <c r="H58" s="11">
        <f t="shared" si="13"/>
        <v>0</v>
      </c>
      <c r="I58" s="11">
        <f t="shared" si="13"/>
        <v>0</v>
      </c>
      <c r="J58" s="61"/>
    </row>
    <row r="59" spans="1:10" s="6" customFormat="1" ht="18" customHeight="1" thickBot="1">
      <c r="A59" s="57"/>
      <c r="B59" s="58"/>
      <c r="C59" s="42">
        <v>2023</v>
      </c>
      <c r="D59" s="43">
        <f aca="true" t="shared" si="14" ref="D59:I59">SUM(D55)</f>
        <v>0</v>
      </c>
      <c r="E59" s="43">
        <f t="shared" si="14"/>
        <v>0</v>
      </c>
      <c r="F59" s="43">
        <f t="shared" si="14"/>
        <v>0</v>
      </c>
      <c r="G59" s="43">
        <f t="shared" si="14"/>
        <v>0</v>
      </c>
      <c r="H59" s="11">
        <f t="shared" si="14"/>
        <v>0</v>
      </c>
      <c r="I59" s="11">
        <f t="shared" si="14"/>
        <v>0</v>
      </c>
      <c r="J59" s="62"/>
    </row>
    <row r="60" spans="1:10" s="6" customFormat="1" ht="18" customHeight="1" thickBot="1">
      <c r="A60" s="57"/>
      <c r="B60" s="58"/>
      <c r="C60" s="34">
        <v>2024</v>
      </c>
      <c r="D60" s="27">
        <f aca="true" t="shared" si="15" ref="D60:I60">SUM(D56)</f>
        <v>68382.35</v>
      </c>
      <c r="E60" s="27">
        <f t="shared" si="15"/>
        <v>34875</v>
      </c>
      <c r="F60" s="27">
        <f t="shared" si="15"/>
        <v>33507.35</v>
      </c>
      <c r="G60" s="27">
        <f t="shared" si="15"/>
        <v>0</v>
      </c>
      <c r="H60" s="11">
        <f t="shared" si="15"/>
        <v>0</v>
      </c>
      <c r="I60" s="11">
        <f t="shared" si="15"/>
        <v>0</v>
      </c>
      <c r="J60" s="62"/>
    </row>
    <row r="61" spans="1:10" s="6" customFormat="1" ht="18" customHeight="1" thickBot="1">
      <c r="A61" s="59"/>
      <c r="B61" s="60"/>
      <c r="C61" s="34">
        <v>2025</v>
      </c>
      <c r="D61" s="27">
        <f aca="true" t="shared" si="16" ref="D61:I61">SUM(D57)</f>
        <v>71173.47</v>
      </c>
      <c r="E61" s="27">
        <f t="shared" si="16"/>
        <v>34875</v>
      </c>
      <c r="F61" s="27">
        <f t="shared" si="16"/>
        <v>36298.47</v>
      </c>
      <c r="G61" s="27">
        <f t="shared" si="16"/>
        <v>0</v>
      </c>
      <c r="H61" s="11">
        <f t="shared" si="16"/>
        <v>0</v>
      </c>
      <c r="I61" s="11">
        <f t="shared" si="16"/>
        <v>0</v>
      </c>
      <c r="J61" s="63"/>
    </row>
    <row r="62" spans="1:10" ht="16.5" thickBot="1">
      <c r="A62" s="91" t="s">
        <v>21</v>
      </c>
      <c r="B62" s="92"/>
      <c r="C62" s="92"/>
      <c r="D62" s="92"/>
      <c r="E62" s="92"/>
      <c r="F62" s="92"/>
      <c r="G62" s="92"/>
      <c r="H62" s="92"/>
      <c r="I62" s="92"/>
      <c r="J62" s="93"/>
    </row>
    <row r="63" spans="1:10" ht="15.75" thickBot="1">
      <c r="A63" s="67" t="s">
        <v>22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16.5" customHeight="1" thickBot="1">
      <c r="A64" s="70">
        <v>1</v>
      </c>
      <c r="B64" s="73" t="s">
        <v>23</v>
      </c>
      <c r="C64" s="28">
        <v>2022</v>
      </c>
      <c r="D64" s="29">
        <f aca="true" t="shared" si="17" ref="D64:D90">SUM(E64:I64)</f>
        <v>304025.52</v>
      </c>
      <c r="E64" s="29">
        <v>0</v>
      </c>
      <c r="F64" s="29">
        <v>207921.05</v>
      </c>
      <c r="G64" s="29">
        <v>96104.47</v>
      </c>
      <c r="H64" s="10">
        <v>0</v>
      </c>
      <c r="I64" s="10">
        <v>0</v>
      </c>
      <c r="J64" s="70" t="s">
        <v>15</v>
      </c>
    </row>
    <row r="65" spans="1:10" ht="16.5" customHeight="1" thickBot="1">
      <c r="A65" s="71"/>
      <c r="B65" s="74"/>
      <c r="C65" s="40">
        <v>2023</v>
      </c>
      <c r="D65" s="41">
        <f t="shared" si="17"/>
        <v>308139.77999999997</v>
      </c>
      <c r="E65" s="41">
        <v>0</v>
      </c>
      <c r="F65" s="41">
        <v>199650.8</v>
      </c>
      <c r="G65" s="41">
        <v>108488.98</v>
      </c>
      <c r="H65" s="26">
        <v>0</v>
      </c>
      <c r="I65" s="26">
        <v>0</v>
      </c>
      <c r="J65" s="71"/>
    </row>
    <row r="66" spans="1:10" ht="16.5" customHeight="1" thickBot="1">
      <c r="A66" s="71"/>
      <c r="B66" s="74"/>
      <c r="C66" s="25">
        <v>2024</v>
      </c>
      <c r="D66" s="26">
        <f t="shared" si="17"/>
        <v>290490</v>
      </c>
      <c r="E66" s="26">
        <v>0</v>
      </c>
      <c r="F66" s="26">
        <v>199650.8</v>
      </c>
      <c r="G66" s="26">
        <v>90839.2</v>
      </c>
      <c r="H66" s="26">
        <v>0</v>
      </c>
      <c r="I66" s="26">
        <v>0</v>
      </c>
      <c r="J66" s="71"/>
    </row>
    <row r="67" spans="1:10" ht="16.5" customHeight="1" thickBot="1">
      <c r="A67" s="72"/>
      <c r="B67" s="75"/>
      <c r="C67" s="25">
        <v>2025</v>
      </c>
      <c r="D67" s="26">
        <f t="shared" si="17"/>
        <v>294634.6</v>
      </c>
      <c r="E67" s="26">
        <v>0</v>
      </c>
      <c r="F67" s="26">
        <v>199650.8</v>
      </c>
      <c r="G67" s="26">
        <v>94983.8</v>
      </c>
      <c r="H67" s="26">
        <v>0</v>
      </c>
      <c r="I67" s="26">
        <v>0</v>
      </c>
      <c r="J67" s="72"/>
    </row>
    <row r="68" spans="1:10" ht="16.5" customHeight="1" thickBot="1">
      <c r="A68" s="70">
        <v>2</v>
      </c>
      <c r="B68" s="73" t="s">
        <v>24</v>
      </c>
      <c r="C68" s="28">
        <v>2022</v>
      </c>
      <c r="D68" s="29">
        <f t="shared" si="17"/>
        <v>9093.9</v>
      </c>
      <c r="E68" s="29">
        <v>0</v>
      </c>
      <c r="F68" s="29">
        <v>9093.9</v>
      </c>
      <c r="G68" s="29">
        <v>0</v>
      </c>
      <c r="H68" s="26">
        <v>0</v>
      </c>
      <c r="I68" s="26">
        <v>0</v>
      </c>
      <c r="J68" s="70" t="s">
        <v>15</v>
      </c>
    </row>
    <row r="69" spans="1:10" ht="16.5" customHeight="1" thickBot="1">
      <c r="A69" s="71"/>
      <c r="B69" s="74"/>
      <c r="C69" s="40">
        <v>2023</v>
      </c>
      <c r="D69" s="41">
        <f t="shared" si="17"/>
        <v>7330.7</v>
      </c>
      <c r="E69" s="41">
        <v>0</v>
      </c>
      <c r="F69" s="41">
        <v>7330.7</v>
      </c>
      <c r="G69" s="41">
        <v>0</v>
      </c>
      <c r="H69" s="26">
        <v>0</v>
      </c>
      <c r="I69" s="26">
        <v>0</v>
      </c>
      <c r="J69" s="71"/>
    </row>
    <row r="70" spans="1:10" ht="16.5" customHeight="1" thickBot="1">
      <c r="A70" s="71"/>
      <c r="B70" s="74"/>
      <c r="C70" s="25">
        <v>2024</v>
      </c>
      <c r="D70" s="26">
        <f t="shared" si="17"/>
        <v>7330.7</v>
      </c>
      <c r="E70" s="26">
        <v>0</v>
      </c>
      <c r="F70" s="26">
        <v>7330.7</v>
      </c>
      <c r="G70" s="26">
        <v>0</v>
      </c>
      <c r="H70" s="10">
        <v>0</v>
      </c>
      <c r="I70" s="10">
        <v>0</v>
      </c>
      <c r="J70" s="71"/>
    </row>
    <row r="71" spans="1:10" ht="16.5" customHeight="1" thickBot="1">
      <c r="A71" s="72"/>
      <c r="B71" s="75"/>
      <c r="C71" s="25">
        <v>2025</v>
      </c>
      <c r="D71" s="26">
        <f t="shared" si="17"/>
        <v>7330.7</v>
      </c>
      <c r="E71" s="26">
        <v>0</v>
      </c>
      <c r="F71" s="26">
        <v>7330.7</v>
      </c>
      <c r="G71" s="26">
        <v>0</v>
      </c>
      <c r="H71" s="10">
        <v>0</v>
      </c>
      <c r="I71" s="10">
        <v>0</v>
      </c>
      <c r="J71" s="72"/>
    </row>
    <row r="72" spans="1:10" ht="17.25" customHeight="1" thickBot="1">
      <c r="A72" s="70">
        <v>3</v>
      </c>
      <c r="B72" s="73" t="s">
        <v>25</v>
      </c>
      <c r="C72" s="28">
        <v>2022</v>
      </c>
      <c r="D72" s="29">
        <f t="shared" si="17"/>
        <v>25.93</v>
      </c>
      <c r="E72" s="29">
        <v>0</v>
      </c>
      <c r="F72" s="29">
        <v>0</v>
      </c>
      <c r="G72" s="29">
        <v>25.93</v>
      </c>
      <c r="H72" s="10">
        <v>0</v>
      </c>
      <c r="I72" s="10">
        <v>0</v>
      </c>
      <c r="J72" s="70" t="s">
        <v>15</v>
      </c>
    </row>
    <row r="73" spans="1:10" ht="17.25" customHeight="1" thickBot="1">
      <c r="A73" s="71"/>
      <c r="B73" s="74"/>
      <c r="C73" s="40">
        <v>2023</v>
      </c>
      <c r="D73" s="41">
        <f t="shared" si="17"/>
        <v>29.2</v>
      </c>
      <c r="E73" s="41">
        <v>0</v>
      </c>
      <c r="F73" s="41">
        <v>0</v>
      </c>
      <c r="G73" s="41">
        <v>29.2</v>
      </c>
      <c r="H73" s="10">
        <v>0</v>
      </c>
      <c r="I73" s="10">
        <v>0</v>
      </c>
      <c r="J73" s="71"/>
    </row>
    <row r="74" spans="1:10" ht="17.25" customHeight="1" thickBot="1">
      <c r="A74" s="71"/>
      <c r="B74" s="74"/>
      <c r="C74" s="25">
        <v>2024</v>
      </c>
      <c r="D74" s="26">
        <f t="shared" si="17"/>
        <v>25.8</v>
      </c>
      <c r="E74" s="26">
        <v>0</v>
      </c>
      <c r="F74" s="26">
        <v>0</v>
      </c>
      <c r="G74" s="26">
        <v>25.8</v>
      </c>
      <c r="H74" s="10">
        <v>0</v>
      </c>
      <c r="I74" s="10">
        <v>0</v>
      </c>
      <c r="J74" s="71"/>
    </row>
    <row r="75" spans="1:10" ht="17.25" customHeight="1" thickBot="1">
      <c r="A75" s="72"/>
      <c r="B75" s="75"/>
      <c r="C75" s="25">
        <v>2025</v>
      </c>
      <c r="D75" s="26">
        <f t="shared" si="17"/>
        <v>27</v>
      </c>
      <c r="E75" s="26">
        <v>0</v>
      </c>
      <c r="F75" s="26">
        <v>0</v>
      </c>
      <c r="G75" s="26">
        <v>27</v>
      </c>
      <c r="H75" s="10">
        <v>0</v>
      </c>
      <c r="I75" s="10">
        <v>0</v>
      </c>
      <c r="J75" s="72"/>
    </row>
    <row r="76" spans="1:10" ht="17.25" customHeight="1" thickBot="1">
      <c r="A76" s="70">
        <v>4</v>
      </c>
      <c r="B76" s="73" t="s">
        <v>26</v>
      </c>
      <c r="C76" s="28">
        <v>2022</v>
      </c>
      <c r="D76" s="29">
        <f t="shared" si="17"/>
        <v>39</v>
      </c>
      <c r="E76" s="29">
        <v>0</v>
      </c>
      <c r="F76" s="29">
        <v>0</v>
      </c>
      <c r="G76" s="29">
        <v>39</v>
      </c>
      <c r="H76" s="10">
        <v>0</v>
      </c>
      <c r="I76" s="10">
        <v>0</v>
      </c>
      <c r="J76" s="70" t="s">
        <v>15</v>
      </c>
    </row>
    <row r="77" spans="1:10" ht="17.25" customHeight="1" thickBot="1">
      <c r="A77" s="71"/>
      <c r="B77" s="74"/>
      <c r="C77" s="40">
        <v>2023</v>
      </c>
      <c r="D77" s="41">
        <f t="shared" si="17"/>
        <v>47.4</v>
      </c>
      <c r="E77" s="41">
        <v>0</v>
      </c>
      <c r="F77" s="41">
        <v>0</v>
      </c>
      <c r="G77" s="41">
        <v>47.4</v>
      </c>
      <c r="H77" s="10">
        <v>0</v>
      </c>
      <c r="I77" s="10">
        <v>0</v>
      </c>
      <c r="J77" s="71"/>
    </row>
    <row r="78" spans="1:10" ht="17.25" customHeight="1" thickBot="1">
      <c r="A78" s="71"/>
      <c r="B78" s="74"/>
      <c r="C78" s="25">
        <v>2024</v>
      </c>
      <c r="D78" s="26">
        <f t="shared" si="17"/>
        <v>41.9</v>
      </c>
      <c r="E78" s="26">
        <v>0</v>
      </c>
      <c r="F78" s="26">
        <v>0</v>
      </c>
      <c r="G78" s="26">
        <v>41.9</v>
      </c>
      <c r="H78" s="10">
        <v>0</v>
      </c>
      <c r="I78" s="10">
        <v>0</v>
      </c>
      <c r="J78" s="71"/>
    </row>
    <row r="79" spans="1:10" ht="17.25" customHeight="1" thickBot="1">
      <c r="A79" s="72"/>
      <c r="B79" s="75"/>
      <c r="C79" s="25">
        <v>2025</v>
      </c>
      <c r="D79" s="26">
        <f t="shared" si="17"/>
        <v>43.8</v>
      </c>
      <c r="E79" s="26">
        <v>0</v>
      </c>
      <c r="F79" s="26">
        <v>0</v>
      </c>
      <c r="G79" s="26">
        <v>43.8</v>
      </c>
      <c r="H79" s="10">
        <v>0</v>
      </c>
      <c r="I79" s="10">
        <v>0</v>
      </c>
      <c r="J79" s="72"/>
    </row>
    <row r="80" spans="1:10" ht="18.75" customHeight="1" thickBot="1">
      <c r="A80" s="70">
        <v>5</v>
      </c>
      <c r="B80" s="73" t="s">
        <v>27</v>
      </c>
      <c r="C80" s="28">
        <v>2022</v>
      </c>
      <c r="D80" s="29">
        <f t="shared" si="17"/>
        <v>27813.190000000002</v>
      </c>
      <c r="E80" s="29">
        <v>0</v>
      </c>
      <c r="F80" s="29">
        <v>652.2</v>
      </c>
      <c r="G80" s="29">
        <f>25566.29+1594.7</f>
        <v>27160.99</v>
      </c>
      <c r="H80" s="10">
        <v>0</v>
      </c>
      <c r="I80" s="10">
        <v>0</v>
      </c>
      <c r="J80" s="70" t="s">
        <v>15</v>
      </c>
    </row>
    <row r="81" spans="1:10" ht="18.75" customHeight="1" thickBot="1">
      <c r="A81" s="71"/>
      <c r="B81" s="74"/>
      <c r="C81" s="40">
        <v>2023</v>
      </c>
      <c r="D81" s="41">
        <f t="shared" si="17"/>
        <v>22848.600000000002</v>
      </c>
      <c r="E81" s="41">
        <v>0</v>
      </c>
      <c r="F81" s="41">
        <v>635.9</v>
      </c>
      <c r="G81" s="41">
        <f>22142+70.7</f>
        <v>22212.7</v>
      </c>
      <c r="H81" s="10">
        <v>0</v>
      </c>
      <c r="I81" s="10">
        <v>0</v>
      </c>
      <c r="J81" s="71"/>
    </row>
    <row r="82" spans="1:10" ht="18.75" customHeight="1" thickBot="1">
      <c r="A82" s="71"/>
      <c r="B82" s="74"/>
      <c r="C82" s="25">
        <v>2024</v>
      </c>
      <c r="D82" s="26">
        <f t="shared" si="17"/>
        <v>20029.699999999997</v>
      </c>
      <c r="E82" s="26">
        <v>0</v>
      </c>
      <c r="F82" s="26">
        <v>628.8</v>
      </c>
      <c r="G82" s="26">
        <f>19323.1+77.8</f>
        <v>19400.899999999998</v>
      </c>
      <c r="H82" s="10">
        <v>0</v>
      </c>
      <c r="I82" s="10">
        <v>0</v>
      </c>
      <c r="J82" s="71"/>
    </row>
    <row r="83" spans="1:10" ht="18.75" customHeight="1" thickBot="1">
      <c r="A83" s="72"/>
      <c r="B83" s="75"/>
      <c r="C83" s="25">
        <v>2025</v>
      </c>
      <c r="D83" s="26">
        <f t="shared" si="17"/>
        <v>20932</v>
      </c>
      <c r="E83" s="26">
        <v>0</v>
      </c>
      <c r="F83" s="26">
        <v>621.7</v>
      </c>
      <c r="G83" s="26">
        <f>20225.5+84.8</f>
        <v>20310.3</v>
      </c>
      <c r="H83" s="10">
        <v>0</v>
      </c>
      <c r="I83" s="10">
        <v>0</v>
      </c>
      <c r="J83" s="72"/>
    </row>
    <row r="84" spans="1:10" s="23" customFormat="1" ht="15.75" thickBot="1">
      <c r="A84" s="70">
        <v>6</v>
      </c>
      <c r="B84" s="73" t="s">
        <v>84</v>
      </c>
      <c r="C84" s="28">
        <v>2022</v>
      </c>
      <c r="D84" s="29">
        <f>SUM(E84:I84)</f>
        <v>0</v>
      </c>
      <c r="E84" s="29">
        <v>0</v>
      </c>
      <c r="F84" s="29">
        <v>0</v>
      </c>
      <c r="G84" s="29">
        <v>0</v>
      </c>
      <c r="H84" s="10">
        <v>0</v>
      </c>
      <c r="I84" s="10">
        <v>0</v>
      </c>
      <c r="J84" s="22"/>
    </row>
    <row r="85" spans="1:10" s="23" customFormat="1" ht="15.75" thickBot="1">
      <c r="A85" s="71"/>
      <c r="B85" s="74"/>
      <c r="C85" s="40">
        <v>2023</v>
      </c>
      <c r="D85" s="41">
        <f>SUM(E85:I85)</f>
        <v>21952</v>
      </c>
      <c r="E85" s="41">
        <v>0</v>
      </c>
      <c r="F85" s="41">
        <v>0</v>
      </c>
      <c r="G85" s="41">
        <v>21952</v>
      </c>
      <c r="H85" s="10">
        <v>0</v>
      </c>
      <c r="I85" s="10">
        <v>0</v>
      </c>
      <c r="J85" s="22"/>
    </row>
    <row r="86" spans="1:10" s="23" customFormat="1" ht="15.75" thickBot="1">
      <c r="A86" s="71"/>
      <c r="B86" s="74"/>
      <c r="C86" s="25">
        <v>2024</v>
      </c>
      <c r="D86" s="26">
        <f>SUM(E86:I86)</f>
        <v>24061.1</v>
      </c>
      <c r="E86" s="26">
        <v>0</v>
      </c>
      <c r="F86" s="26">
        <v>0</v>
      </c>
      <c r="G86" s="26">
        <v>24061.1</v>
      </c>
      <c r="H86" s="10">
        <v>0</v>
      </c>
      <c r="I86" s="10">
        <v>0</v>
      </c>
      <c r="J86" s="22"/>
    </row>
    <row r="87" spans="1:10" s="23" customFormat="1" ht="15.75" thickBot="1">
      <c r="A87" s="72"/>
      <c r="B87" s="75"/>
      <c r="C87" s="25">
        <v>2025</v>
      </c>
      <c r="D87" s="26">
        <f>SUM(E87:I87)</f>
        <v>0</v>
      </c>
      <c r="E87" s="26">
        <v>0</v>
      </c>
      <c r="F87" s="26">
        <v>0</v>
      </c>
      <c r="G87" s="26">
        <v>0</v>
      </c>
      <c r="H87" s="10">
        <v>0</v>
      </c>
      <c r="I87" s="10">
        <v>0</v>
      </c>
      <c r="J87" s="22"/>
    </row>
    <row r="88" spans="1:10" ht="15.75" thickBot="1">
      <c r="A88" s="70">
        <v>7</v>
      </c>
      <c r="B88" s="73" t="s">
        <v>28</v>
      </c>
      <c r="C88" s="28">
        <v>2022</v>
      </c>
      <c r="D88" s="29">
        <f t="shared" si="17"/>
        <v>1082.01579</v>
      </c>
      <c r="E88" s="29">
        <v>0</v>
      </c>
      <c r="F88" s="29">
        <v>1027.915</v>
      </c>
      <c r="G88" s="29">
        <v>54.10079</v>
      </c>
      <c r="H88" s="10">
        <v>0</v>
      </c>
      <c r="I88" s="10">
        <v>0</v>
      </c>
      <c r="J88" s="70" t="s">
        <v>15</v>
      </c>
    </row>
    <row r="89" spans="1:10" ht="15.75" thickBot="1">
      <c r="A89" s="71"/>
      <c r="B89" s="74"/>
      <c r="C89" s="40">
        <v>2023</v>
      </c>
      <c r="D89" s="41">
        <f t="shared" si="17"/>
        <v>8740.880000000001</v>
      </c>
      <c r="E89" s="41">
        <v>0</v>
      </c>
      <c r="F89" s="41">
        <v>8303.84</v>
      </c>
      <c r="G89" s="41">
        <v>437.04</v>
      </c>
      <c r="H89" s="10">
        <v>0</v>
      </c>
      <c r="I89" s="10">
        <v>0</v>
      </c>
      <c r="J89" s="71"/>
    </row>
    <row r="90" spans="1:10" ht="15.75" thickBot="1">
      <c r="A90" s="71"/>
      <c r="B90" s="74"/>
      <c r="C90" s="25">
        <v>2024</v>
      </c>
      <c r="D90" s="26">
        <f t="shared" si="17"/>
        <v>0</v>
      </c>
      <c r="E90" s="26">
        <v>0</v>
      </c>
      <c r="F90" s="26">
        <v>0</v>
      </c>
      <c r="G90" s="26">
        <v>0</v>
      </c>
      <c r="H90" s="10">
        <v>0</v>
      </c>
      <c r="I90" s="10">
        <v>0</v>
      </c>
      <c r="J90" s="71"/>
    </row>
    <row r="91" spans="1:10" ht="15.75" thickBot="1">
      <c r="A91" s="72"/>
      <c r="B91" s="75"/>
      <c r="C91" s="25">
        <v>2025</v>
      </c>
      <c r="D91" s="26">
        <v>0</v>
      </c>
      <c r="E91" s="26">
        <v>0</v>
      </c>
      <c r="F91" s="26">
        <v>0</v>
      </c>
      <c r="G91" s="26">
        <v>0</v>
      </c>
      <c r="H91" s="10">
        <v>0</v>
      </c>
      <c r="I91" s="10">
        <v>0</v>
      </c>
      <c r="J91" s="72"/>
    </row>
    <row r="92" spans="1:10" ht="15.75" thickBot="1">
      <c r="A92" s="55" t="s">
        <v>16</v>
      </c>
      <c r="B92" s="56"/>
      <c r="C92" s="46">
        <v>2022</v>
      </c>
      <c r="D92" s="31">
        <f>SUM(E92:I92)</f>
        <v>342079.55579</v>
      </c>
      <c r="E92" s="31">
        <f aca="true" t="shared" si="18" ref="E92:I95">SUM(E64,E68,E72,E76,E80,E84,E88)</f>
        <v>0</v>
      </c>
      <c r="F92" s="31">
        <f t="shared" si="18"/>
        <v>218695.065</v>
      </c>
      <c r="G92" s="31">
        <f t="shared" si="18"/>
        <v>123384.49079</v>
      </c>
      <c r="H92" s="27">
        <f t="shared" si="18"/>
        <v>0</v>
      </c>
      <c r="I92" s="27">
        <f t="shared" si="18"/>
        <v>0</v>
      </c>
      <c r="J92" s="61"/>
    </row>
    <row r="93" spans="1:10" ht="15.75" thickBot="1">
      <c r="A93" s="57"/>
      <c r="B93" s="58"/>
      <c r="C93" s="42">
        <v>2023</v>
      </c>
      <c r="D93" s="43">
        <f>SUM(E93:I93)</f>
        <v>369088.55999999994</v>
      </c>
      <c r="E93" s="43">
        <f t="shared" si="18"/>
        <v>0</v>
      </c>
      <c r="F93" s="43">
        <f t="shared" si="18"/>
        <v>215921.24</v>
      </c>
      <c r="G93" s="43">
        <f t="shared" si="18"/>
        <v>153167.31999999998</v>
      </c>
      <c r="H93" s="27">
        <f t="shared" si="18"/>
        <v>0</v>
      </c>
      <c r="I93" s="27">
        <f t="shared" si="18"/>
        <v>0</v>
      </c>
      <c r="J93" s="62"/>
    </row>
    <row r="94" spans="1:10" ht="15.75" thickBot="1">
      <c r="A94" s="57"/>
      <c r="B94" s="58"/>
      <c r="C94" s="34">
        <v>2024</v>
      </c>
      <c r="D94" s="27">
        <f>SUM(E94:I94)</f>
        <v>341979.19999999995</v>
      </c>
      <c r="E94" s="27">
        <f t="shared" si="18"/>
        <v>0</v>
      </c>
      <c r="F94" s="27">
        <f t="shared" si="18"/>
        <v>207610.3</v>
      </c>
      <c r="G94" s="27">
        <f t="shared" si="18"/>
        <v>134368.9</v>
      </c>
      <c r="H94" s="27">
        <f t="shared" si="18"/>
        <v>0</v>
      </c>
      <c r="I94" s="27">
        <f t="shared" si="18"/>
        <v>0</v>
      </c>
      <c r="J94" s="62"/>
    </row>
    <row r="95" spans="1:10" ht="15.75" thickBot="1">
      <c r="A95" s="59"/>
      <c r="B95" s="60"/>
      <c r="C95" s="34">
        <v>2025</v>
      </c>
      <c r="D95" s="27">
        <f>SUM(E95:I95)</f>
        <v>322968.10000000003</v>
      </c>
      <c r="E95" s="27">
        <f t="shared" si="18"/>
        <v>0</v>
      </c>
      <c r="F95" s="27">
        <f t="shared" si="18"/>
        <v>207603.2</v>
      </c>
      <c r="G95" s="27">
        <f t="shared" si="18"/>
        <v>115364.90000000001</v>
      </c>
      <c r="H95" s="27">
        <f t="shared" si="18"/>
        <v>0</v>
      </c>
      <c r="I95" s="27">
        <f t="shared" si="18"/>
        <v>0</v>
      </c>
      <c r="J95" s="63"/>
    </row>
    <row r="96" spans="1:10" ht="18" customHeight="1" thickBot="1">
      <c r="A96" s="67" t="s">
        <v>29</v>
      </c>
      <c r="B96" s="68"/>
      <c r="C96" s="68"/>
      <c r="D96" s="68"/>
      <c r="E96" s="68"/>
      <c r="F96" s="68"/>
      <c r="G96" s="68"/>
      <c r="H96" s="68"/>
      <c r="I96" s="68"/>
      <c r="J96" s="69"/>
    </row>
    <row r="97" spans="1:10" ht="13.5" customHeight="1" thickBot="1">
      <c r="A97" s="70">
        <v>1</v>
      </c>
      <c r="B97" s="73" t="s">
        <v>30</v>
      </c>
      <c r="C97" s="28">
        <v>2022</v>
      </c>
      <c r="D97" s="29">
        <f aca="true" t="shared" si="19" ref="D97:D148">SUM(E97:I97)</f>
        <v>54948.23</v>
      </c>
      <c r="E97" s="29">
        <v>0</v>
      </c>
      <c r="F97" s="29">
        <v>0</v>
      </c>
      <c r="G97" s="29">
        <v>54948.23</v>
      </c>
      <c r="H97" s="10">
        <v>0</v>
      </c>
      <c r="I97" s="10">
        <v>0</v>
      </c>
      <c r="J97" s="70" t="s">
        <v>15</v>
      </c>
    </row>
    <row r="98" spans="1:10" ht="13.5" customHeight="1" thickBot="1">
      <c r="A98" s="71"/>
      <c r="B98" s="74"/>
      <c r="C98" s="40">
        <v>2023</v>
      </c>
      <c r="D98" s="41">
        <f t="shared" si="19"/>
        <v>60938.28</v>
      </c>
      <c r="E98" s="41">
        <v>0</v>
      </c>
      <c r="F98" s="41">
        <v>0</v>
      </c>
      <c r="G98" s="41">
        <v>60938.28</v>
      </c>
      <c r="H98" s="10">
        <v>0</v>
      </c>
      <c r="I98" s="10">
        <v>0</v>
      </c>
      <c r="J98" s="71"/>
    </row>
    <row r="99" spans="1:10" ht="13.5" customHeight="1" thickBot="1">
      <c r="A99" s="71"/>
      <c r="B99" s="74"/>
      <c r="C99" s="25">
        <v>2024</v>
      </c>
      <c r="D99" s="26">
        <f t="shared" si="19"/>
        <v>58038.8</v>
      </c>
      <c r="E99" s="26">
        <v>0</v>
      </c>
      <c r="F99" s="26">
        <v>0</v>
      </c>
      <c r="G99" s="26">
        <v>58038.8</v>
      </c>
      <c r="H99" s="10">
        <v>0</v>
      </c>
      <c r="I99" s="10">
        <v>0</v>
      </c>
      <c r="J99" s="71"/>
    </row>
    <row r="100" spans="1:10" ht="13.5" customHeight="1" thickBot="1">
      <c r="A100" s="72"/>
      <c r="B100" s="75"/>
      <c r="C100" s="25">
        <v>2025</v>
      </c>
      <c r="D100" s="26">
        <f t="shared" si="19"/>
        <v>60738.2</v>
      </c>
      <c r="E100" s="26">
        <v>0</v>
      </c>
      <c r="F100" s="26">
        <v>0</v>
      </c>
      <c r="G100" s="26">
        <v>60738.2</v>
      </c>
      <c r="H100" s="10">
        <v>0</v>
      </c>
      <c r="I100" s="10">
        <v>0</v>
      </c>
      <c r="J100" s="72"/>
    </row>
    <row r="101" spans="1:10" ht="15.75" thickBot="1">
      <c r="A101" s="70">
        <v>2</v>
      </c>
      <c r="B101" s="73" t="s">
        <v>31</v>
      </c>
      <c r="C101" s="28">
        <v>2022</v>
      </c>
      <c r="D101" s="29">
        <f t="shared" si="19"/>
        <v>74681.37</v>
      </c>
      <c r="E101" s="29">
        <v>0</v>
      </c>
      <c r="F101" s="29">
        <v>0</v>
      </c>
      <c r="G101" s="29">
        <v>74681.37</v>
      </c>
      <c r="H101" s="10">
        <v>0</v>
      </c>
      <c r="I101" s="10">
        <v>0</v>
      </c>
      <c r="J101" s="70" t="s">
        <v>15</v>
      </c>
    </row>
    <row r="102" spans="1:10" ht="15.75" thickBot="1">
      <c r="A102" s="71"/>
      <c r="B102" s="74"/>
      <c r="C102" s="40">
        <v>2023</v>
      </c>
      <c r="D102" s="41">
        <f t="shared" si="19"/>
        <v>77556.97</v>
      </c>
      <c r="E102" s="41">
        <v>0</v>
      </c>
      <c r="F102" s="41">
        <v>0</v>
      </c>
      <c r="G102" s="41">
        <v>77556.97</v>
      </c>
      <c r="H102" s="10">
        <v>0</v>
      </c>
      <c r="I102" s="10">
        <v>0</v>
      </c>
      <c r="J102" s="71"/>
    </row>
    <row r="103" spans="1:10" ht="15.75" thickBot="1">
      <c r="A103" s="71"/>
      <c r="B103" s="74"/>
      <c r="C103" s="25">
        <v>2024</v>
      </c>
      <c r="D103" s="26">
        <f t="shared" si="19"/>
        <v>68494.2</v>
      </c>
      <c r="E103" s="26">
        <v>0</v>
      </c>
      <c r="F103" s="26">
        <v>0</v>
      </c>
      <c r="G103" s="26">
        <v>68494.2</v>
      </c>
      <c r="H103" s="10">
        <v>0</v>
      </c>
      <c r="I103" s="10">
        <v>0</v>
      </c>
      <c r="J103" s="71"/>
    </row>
    <row r="104" spans="1:10" ht="15.75" thickBot="1">
      <c r="A104" s="72"/>
      <c r="B104" s="75"/>
      <c r="C104" s="25">
        <v>2025</v>
      </c>
      <c r="D104" s="26">
        <f t="shared" si="19"/>
        <v>71692.8</v>
      </c>
      <c r="E104" s="26">
        <v>0</v>
      </c>
      <c r="F104" s="26">
        <v>0</v>
      </c>
      <c r="G104" s="26">
        <v>71692.8</v>
      </c>
      <c r="H104" s="10">
        <v>0</v>
      </c>
      <c r="I104" s="10">
        <v>0</v>
      </c>
      <c r="J104" s="72"/>
    </row>
    <row r="105" spans="1:10" ht="15.75" thickBot="1">
      <c r="A105" s="70">
        <v>3</v>
      </c>
      <c r="B105" s="73" t="s">
        <v>32</v>
      </c>
      <c r="C105" s="28">
        <v>2022</v>
      </c>
      <c r="D105" s="29">
        <f t="shared" si="19"/>
        <v>2830.4</v>
      </c>
      <c r="E105" s="29">
        <v>0</v>
      </c>
      <c r="F105" s="29">
        <v>0</v>
      </c>
      <c r="G105" s="29">
        <v>2830.4</v>
      </c>
      <c r="H105" s="10">
        <v>0</v>
      </c>
      <c r="I105" s="10">
        <v>0</v>
      </c>
      <c r="J105" s="70" t="s">
        <v>15</v>
      </c>
    </row>
    <row r="106" spans="1:10" ht="15.75" thickBot="1">
      <c r="A106" s="71"/>
      <c r="B106" s="74"/>
      <c r="C106" s="40">
        <v>2023</v>
      </c>
      <c r="D106" s="41">
        <f t="shared" si="19"/>
        <v>2827.4</v>
      </c>
      <c r="E106" s="41">
        <v>0</v>
      </c>
      <c r="F106" s="41">
        <v>0</v>
      </c>
      <c r="G106" s="41">
        <v>2827.4</v>
      </c>
      <c r="H106" s="10">
        <v>0</v>
      </c>
      <c r="I106" s="10">
        <v>0</v>
      </c>
      <c r="J106" s="71"/>
    </row>
    <row r="107" spans="1:10" ht="15.75" thickBot="1">
      <c r="A107" s="71"/>
      <c r="B107" s="74"/>
      <c r="C107" s="25">
        <v>2024</v>
      </c>
      <c r="D107" s="26">
        <f t="shared" si="19"/>
        <v>2497</v>
      </c>
      <c r="E107" s="26">
        <v>0</v>
      </c>
      <c r="F107" s="26">
        <v>0</v>
      </c>
      <c r="G107" s="26">
        <v>2497</v>
      </c>
      <c r="H107" s="10">
        <v>0</v>
      </c>
      <c r="I107" s="10">
        <v>0</v>
      </c>
      <c r="J107" s="71"/>
    </row>
    <row r="108" spans="1:10" ht="15.75" thickBot="1">
      <c r="A108" s="72"/>
      <c r="B108" s="75"/>
      <c r="C108" s="25">
        <v>2025</v>
      </c>
      <c r="D108" s="26">
        <f t="shared" si="19"/>
        <v>2613.6</v>
      </c>
      <c r="E108" s="26">
        <v>0</v>
      </c>
      <c r="F108" s="26">
        <v>0</v>
      </c>
      <c r="G108" s="26">
        <v>2613.6</v>
      </c>
      <c r="H108" s="10">
        <v>0</v>
      </c>
      <c r="I108" s="10">
        <v>0</v>
      </c>
      <c r="J108" s="72"/>
    </row>
    <row r="109" spans="1:10" s="19" customFormat="1" ht="15.75" thickBot="1">
      <c r="A109" s="20"/>
      <c r="B109" s="73" t="s">
        <v>80</v>
      </c>
      <c r="C109" s="28">
        <v>2022</v>
      </c>
      <c r="D109" s="29">
        <f>SUM(E109:I109)</f>
        <v>794.65</v>
      </c>
      <c r="E109" s="29">
        <v>532.41</v>
      </c>
      <c r="F109" s="29">
        <v>262.24</v>
      </c>
      <c r="G109" s="29">
        <v>0</v>
      </c>
      <c r="H109" s="10">
        <v>0</v>
      </c>
      <c r="I109" s="10">
        <v>0</v>
      </c>
      <c r="J109" s="70" t="s">
        <v>15</v>
      </c>
    </row>
    <row r="110" spans="1:10" s="19" customFormat="1" ht="15.75" thickBot="1">
      <c r="A110" s="20"/>
      <c r="B110" s="74"/>
      <c r="C110" s="40">
        <v>2023</v>
      </c>
      <c r="D110" s="41">
        <f>SUM(E110:I110)</f>
        <v>0</v>
      </c>
      <c r="E110" s="41">
        <v>0</v>
      </c>
      <c r="F110" s="41">
        <v>0</v>
      </c>
      <c r="G110" s="41">
        <v>0</v>
      </c>
      <c r="H110" s="10">
        <v>0</v>
      </c>
      <c r="I110" s="10">
        <v>0</v>
      </c>
      <c r="J110" s="71"/>
    </row>
    <row r="111" spans="1:10" s="19" customFormat="1" ht="15.75" thickBot="1">
      <c r="A111" s="20">
        <v>4</v>
      </c>
      <c r="B111" s="74"/>
      <c r="C111" s="25">
        <v>2024</v>
      </c>
      <c r="D111" s="26">
        <f>SUM(E111:I111)</f>
        <v>0</v>
      </c>
      <c r="E111" s="26">
        <v>0</v>
      </c>
      <c r="F111" s="26">
        <v>0</v>
      </c>
      <c r="G111" s="26">
        <v>0</v>
      </c>
      <c r="H111" s="10">
        <v>0</v>
      </c>
      <c r="I111" s="10">
        <v>0</v>
      </c>
      <c r="J111" s="71"/>
    </row>
    <row r="112" spans="1:10" s="19" customFormat="1" ht="15.75" thickBot="1">
      <c r="A112" s="20"/>
      <c r="B112" s="75"/>
      <c r="C112" s="25">
        <v>2025</v>
      </c>
      <c r="D112" s="26">
        <f>SUM(E112:I112)</f>
        <v>0</v>
      </c>
      <c r="E112" s="26">
        <v>0</v>
      </c>
      <c r="F112" s="26">
        <v>0</v>
      </c>
      <c r="G112" s="26">
        <v>0</v>
      </c>
      <c r="H112" s="10">
        <v>0</v>
      </c>
      <c r="I112" s="10">
        <v>0</v>
      </c>
      <c r="J112" s="72"/>
    </row>
    <row r="113" spans="1:10" ht="15.75" thickBot="1">
      <c r="A113" s="70">
        <v>5</v>
      </c>
      <c r="B113" s="73" t="s">
        <v>33</v>
      </c>
      <c r="C113" s="28">
        <v>2022</v>
      </c>
      <c r="D113" s="29">
        <f t="shared" si="19"/>
        <v>12941.1</v>
      </c>
      <c r="E113" s="49">
        <v>12941.1</v>
      </c>
      <c r="F113" s="29">
        <v>0</v>
      </c>
      <c r="G113" s="29">
        <v>0</v>
      </c>
      <c r="H113" s="10">
        <v>0</v>
      </c>
      <c r="I113" s="10">
        <v>0</v>
      </c>
      <c r="J113" s="70" t="s">
        <v>15</v>
      </c>
    </row>
    <row r="114" spans="1:10" ht="15.75" thickBot="1">
      <c r="A114" s="71"/>
      <c r="B114" s="74"/>
      <c r="C114" s="40">
        <v>2023</v>
      </c>
      <c r="D114" s="41">
        <f t="shared" si="19"/>
        <v>13188.5</v>
      </c>
      <c r="E114" s="41">
        <v>13188.5</v>
      </c>
      <c r="F114" s="41">
        <v>0</v>
      </c>
      <c r="G114" s="41">
        <v>0</v>
      </c>
      <c r="H114" s="10">
        <v>0</v>
      </c>
      <c r="I114" s="10">
        <v>0</v>
      </c>
      <c r="J114" s="71"/>
    </row>
    <row r="115" spans="1:10" ht="15.75" thickBot="1">
      <c r="A115" s="71"/>
      <c r="B115" s="74"/>
      <c r="C115" s="25">
        <v>2024</v>
      </c>
      <c r="D115" s="26">
        <f t="shared" si="19"/>
        <v>13283.1</v>
      </c>
      <c r="E115" s="26">
        <v>13283.1</v>
      </c>
      <c r="F115" s="26">
        <v>0</v>
      </c>
      <c r="G115" s="26">
        <v>0</v>
      </c>
      <c r="H115" s="10">
        <v>0</v>
      </c>
      <c r="I115" s="10">
        <v>0</v>
      </c>
      <c r="J115" s="71"/>
    </row>
    <row r="116" spans="1:10" ht="15.75" thickBot="1">
      <c r="A116" s="72"/>
      <c r="B116" s="75"/>
      <c r="C116" s="25">
        <v>2025</v>
      </c>
      <c r="D116" s="26">
        <f t="shared" si="19"/>
        <v>13283.1</v>
      </c>
      <c r="E116" s="26">
        <v>13283.1</v>
      </c>
      <c r="F116" s="26">
        <v>0</v>
      </c>
      <c r="G116" s="26">
        <v>0</v>
      </c>
      <c r="H116" s="10">
        <v>0</v>
      </c>
      <c r="I116" s="10">
        <v>0</v>
      </c>
      <c r="J116" s="72"/>
    </row>
    <row r="117" spans="1:10" ht="15.75" thickBot="1">
      <c r="A117" s="70">
        <v>6</v>
      </c>
      <c r="B117" s="73" t="s">
        <v>34</v>
      </c>
      <c r="C117" s="28">
        <v>2022</v>
      </c>
      <c r="D117" s="29">
        <f t="shared" si="19"/>
        <v>19201.9</v>
      </c>
      <c r="E117" s="29">
        <v>0</v>
      </c>
      <c r="F117" s="29">
        <v>19201.9</v>
      </c>
      <c r="G117" s="29">
        <v>0</v>
      </c>
      <c r="H117" s="10">
        <v>0</v>
      </c>
      <c r="I117" s="10">
        <v>0</v>
      </c>
      <c r="J117" s="70" t="s">
        <v>15</v>
      </c>
    </row>
    <row r="118" spans="1:10" ht="15.75" thickBot="1">
      <c r="A118" s="71"/>
      <c r="B118" s="74"/>
      <c r="C118" s="40">
        <v>2023</v>
      </c>
      <c r="D118" s="41">
        <f t="shared" si="19"/>
        <v>18403.9</v>
      </c>
      <c r="E118" s="41">
        <v>0</v>
      </c>
      <c r="F118" s="41">
        <v>18403.9</v>
      </c>
      <c r="G118" s="41">
        <v>0</v>
      </c>
      <c r="H118" s="10">
        <v>0</v>
      </c>
      <c r="I118" s="10">
        <v>0</v>
      </c>
      <c r="J118" s="71"/>
    </row>
    <row r="119" spans="1:10" ht="15.75" thickBot="1">
      <c r="A119" s="71"/>
      <c r="B119" s="74"/>
      <c r="C119" s="25">
        <v>2024</v>
      </c>
      <c r="D119" s="26">
        <f t="shared" si="19"/>
        <v>18403.9</v>
      </c>
      <c r="E119" s="26">
        <v>0</v>
      </c>
      <c r="F119" s="26">
        <v>18403.9</v>
      </c>
      <c r="G119" s="26">
        <v>0</v>
      </c>
      <c r="H119" s="10">
        <v>0</v>
      </c>
      <c r="I119" s="10">
        <v>0</v>
      </c>
      <c r="J119" s="71"/>
    </row>
    <row r="120" spans="1:10" ht="15.75" thickBot="1">
      <c r="A120" s="72"/>
      <c r="B120" s="75"/>
      <c r="C120" s="25">
        <v>2025</v>
      </c>
      <c r="D120" s="26">
        <f t="shared" si="19"/>
        <v>18403.9</v>
      </c>
      <c r="E120" s="26">
        <v>0</v>
      </c>
      <c r="F120" s="26">
        <v>18403.9</v>
      </c>
      <c r="G120" s="26">
        <v>0</v>
      </c>
      <c r="H120" s="10">
        <v>0</v>
      </c>
      <c r="I120" s="10">
        <v>0</v>
      </c>
      <c r="J120" s="72"/>
    </row>
    <row r="121" spans="1:10" ht="15.75" thickBot="1">
      <c r="A121" s="70">
        <v>7</v>
      </c>
      <c r="B121" s="73" t="s">
        <v>35</v>
      </c>
      <c r="C121" s="28">
        <v>2022</v>
      </c>
      <c r="D121" s="29">
        <f t="shared" si="19"/>
        <v>306474.6</v>
      </c>
      <c r="E121" s="29">
        <v>0</v>
      </c>
      <c r="F121" s="29">
        <v>306474.6</v>
      </c>
      <c r="G121" s="29">
        <v>0</v>
      </c>
      <c r="H121" s="10">
        <v>0</v>
      </c>
      <c r="I121" s="10">
        <v>0</v>
      </c>
      <c r="J121" s="70" t="s">
        <v>15</v>
      </c>
    </row>
    <row r="122" spans="1:10" ht="15.75" thickBot="1">
      <c r="A122" s="71"/>
      <c r="B122" s="74"/>
      <c r="C122" s="40">
        <v>2023</v>
      </c>
      <c r="D122" s="41">
        <f t="shared" si="19"/>
        <v>282968.34</v>
      </c>
      <c r="E122" s="41">
        <v>0</v>
      </c>
      <c r="F122" s="41">
        <v>282968.34</v>
      </c>
      <c r="G122" s="41">
        <v>0</v>
      </c>
      <c r="H122" s="10">
        <v>0</v>
      </c>
      <c r="I122" s="10">
        <v>0</v>
      </c>
      <c r="J122" s="71"/>
    </row>
    <row r="123" spans="1:10" ht="15.75" thickBot="1">
      <c r="A123" s="71"/>
      <c r="B123" s="74"/>
      <c r="C123" s="25">
        <v>2024</v>
      </c>
      <c r="D123" s="26">
        <f t="shared" si="19"/>
        <v>288967.3</v>
      </c>
      <c r="E123" s="26">
        <v>0</v>
      </c>
      <c r="F123" s="26">
        <v>288967.3</v>
      </c>
      <c r="G123" s="26">
        <v>0</v>
      </c>
      <c r="H123" s="10">
        <v>0</v>
      </c>
      <c r="I123" s="10">
        <v>0</v>
      </c>
      <c r="J123" s="71"/>
    </row>
    <row r="124" spans="1:10" ht="15.75" thickBot="1">
      <c r="A124" s="72"/>
      <c r="B124" s="75"/>
      <c r="C124" s="25">
        <v>2025</v>
      </c>
      <c r="D124" s="26">
        <f t="shared" si="19"/>
        <v>288967.3</v>
      </c>
      <c r="E124" s="26">
        <v>0</v>
      </c>
      <c r="F124" s="26">
        <v>288967.3</v>
      </c>
      <c r="G124" s="26">
        <v>0</v>
      </c>
      <c r="H124" s="10">
        <v>0</v>
      </c>
      <c r="I124" s="10">
        <v>0</v>
      </c>
      <c r="J124" s="72"/>
    </row>
    <row r="125" spans="1:10" ht="15.75" thickBot="1">
      <c r="A125" s="70">
        <v>8</v>
      </c>
      <c r="B125" s="73" t="s">
        <v>36</v>
      </c>
      <c r="C125" s="28">
        <v>2022</v>
      </c>
      <c r="D125" s="29">
        <f t="shared" si="19"/>
        <v>51976.87</v>
      </c>
      <c r="E125" s="29">
        <v>0</v>
      </c>
      <c r="F125" s="29">
        <v>2725.3</v>
      </c>
      <c r="G125" s="29">
        <f>47266.38+1985.19</f>
        <v>49251.57</v>
      </c>
      <c r="H125" s="10">
        <v>0</v>
      </c>
      <c r="I125" s="10">
        <v>0</v>
      </c>
      <c r="J125" s="70" t="s">
        <v>15</v>
      </c>
    </row>
    <row r="126" spans="1:10" ht="15.75" thickBot="1">
      <c r="A126" s="71"/>
      <c r="B126" s="74"/>
      <c r="C126" s="40">
        <v>2023</v>
      </c>
      <c r="D126" s="41">
        <f t="shared" si="19"/>
        <v>37977.13</v>
      </c>
      <c r="E126" s="41">
        <v>0</v>
      </c>
      <c r="F126" s="41">
        <v>2830.1</v>
      </c>
      <c r="G126" s="41">
        <f>34832.52+314.51</f>
        <v>35147.03</v>
      </c>
      <c r="H126" s="10">
        <v>0</v>
      </c>
      <c r="I126" s="10">
        <v>0</v>
      </c>
      <c r="J126" s="71"/>
    </row>
    <row r="127" spans="1:10" ht="15.75" thickBot="1">
      <c r="A127" s="71"/>
      <c r="B127" s="74"/>
      <c r="C127" s="25">
        <v>2024</v>
      </c>
      <c r="D127" s="26">
        <f t="shared" si="19"/>
        <v>19483.87</v>
      </c>
      <c r="E127" s="26">
        <v>0</v>
      </c>
      <c r="F127" s="26">
        <v>2798.7</v>
      </c>
      <c r="G127" s="26">
        <f>16339.17+346</f>
        <v>16685.17</v>
      </c>
      <c r="H127" s="10">
        <v>0</v>
      </c>
      <c r="I127" s="10">
        <v>0</v>
      </c>
      <c r="J127" s="71"/>
    </row>
    <row r="128" spans="1:10" ht="15.75" thickBot="1">
      <c r="A128" s="72"/>
      <c r="B128" s="75"/>
      <c r="C128" s="25">
        <v>2025</v>
      </c>
      <c r="D128" s="26">
        <f t="shared" si="19"/>
        <v>52968.1</v>
      </c>
      <c r="E128" s="26">
        <v>0</v>
      </c>
      <c r="F128" s="26">
        <v>2767.2</v>
      </c>
      <c r="G128" s="26">
        <f>49823.5+377.4</f>
        <v>50200.9</v>
      </c>
      <c r="H128" s="10">
        <v>0</v>
      </c>
      <c r="I128" s="10">
        <v>0</v>
      </c>
      <c r="J128" s="72"/>
    </row>
    <row r="129" spans="1:10" ht="15.75" thickBot="1">
      <c r="A129" s="70">
        <v>9</v>
      </c>
      <c r="B129" s="73" t="s">
        <v>37</v>
      </c>
      <c r="C129" s="28">
        <v>2022</v>
      </c>
      <c r="D129" s="29">
        <f t="shared" si="19"/>
        <v>1185.6</v>
      </c>
      <c r="E129" s="29">
        <v>0</v>
      </c>
      <c r="F129" s="29">
        <v>0</v>
      </c>
      <c r="G129" s="29">
        <v>1185.6</v>
      </c>
      <c r="H129" s="10">
        <v>0</v>
      </c>
      <c r="I129" s="10">
        <v>0</v>
      </c>
      <c r="J129" s="70" t="s">
        <v>15</v>
      </c>
    </row>
    <row r="130" spans="1:10" ht="15.75" thickBot="1">
      <c r="A130" s="71"/>
      <c r="B130" s="74"/>
      <c r="C130" s="40">
        <v>2023</v>
      </c>
      <c r="D130" s="41">
        <f t="shared" si="19"/>
        <v>1562.6</v>
      </c>
      <c r="E130" s="41">
        <v>0</v>
      </c>
      <c r="F130" s="41">
        <v>0</v>
      </c>
      <c r="G130" s="41">
        <v>1562.6</v>
      </c>
      <c r="H130" s="10">
        <v>0</v>
      </c>
      <c r="I130" s="10">
        <v>0</v>
      </c>
      <c r="J130" s="71"/>
    </row>
    <row r="131" spans="1:10" ht="15.75" thickBot="1">
      <c r="A131" s="71"/>
      <c r="B131" s="74"/>
      <c r="C131" s="25">
        <v>2024</v>
      </c>
      <c r="D131" s="26">
        <f t="shared" si="19"/>
        <v>1379.9</v>
      </c>
      <c r="E131" s="26">
        <v>0</v>
      </c>
      <c r="F131" s="26">
        <v>0</v>
      </c>
      <c r="G131" s="26">
        <v>1379.9</v>
      </c>
      <c r="H131" s="10">
        <v>0</v>
      </c>
      <c r="I131" s="10">
        <v>0</v>
      </c>
      <c r="J131" s="71"/>
    </row>
    <row r="132" spans="1:10" ht="15.75" thickBot="1">
      <c r="A132" s="72"/>
      <c r="B132" s="75"/>
      <c r="C132" s="25">
        <v>2025</v>
      </c>
      <c r="D132" s="26">
        <f t="shared" si="19"/>
        <v>1444.4</v>
      </c>
      <c r="E132" s="26">
        <v>0</v>
      </c>
      <c r="F132" s="26">
        <v>0</v>
      </c>
      <c r="G132" s="26">
        <v>1444.4</v>
      </c>
      <c r="H132" s="10">
        <v>0</v>
      </c>
      <c r="I132" s="10">
        <v>0</v>
      </c>
      <c r="J132" s="72"/>
    </row>
    <row r="133" spans="1:10" ht="15.75" thickBot="1">
      <c r="A133" s="70">
        <v>10</v>
      </c>
      <c r="B133" s="73" t="s">
        <v>38</v>
      </c>
      <c r="C133" s="28">
        <v>2022</v>
      </c>
      <c r="D133" s="29">
        <f t="shared" si="19"/>
        <v>101.08</v>
      </c>
      <c r="E133" s="29">
        <v>0</v>
      </c>
      <c r="F133" s="29">
        <v>24.16</v>
      </c>
      <c r="G133" s="29">
        <v>76.92</v>
      </c>
      <c r="H133" s="10">
        <v>0</v>
      </c>
      <c r="I133" s="10">
        <v>0</v>
      </c>
      <c r="J133" s="70" t="s">
        <v>15</v>
      </c>
    </row>
    <row r="134" spans="1:10" ht="15.75" thickBot="1">
      <c r="A134" s="71"/>
      <c r="B134" s="74"/>
      <c r="C134" s="40">
        <v>2023</v>
      </c>
      <c r="D134" s="41">
        <f t="shared" si="19"/>
        <v>36.400000000000006</v>
      </c>
      <c r="E134" s="41">
        <v>0</v>
      </c>
      <c r="F134" s="41">
        <v>0</v>
      </c>
      <c r="G134" s="41">
        <f>35.7+0.7</f>
        <v>36.400000000000006</v>
      </c>
      <c r="H134" s="10">
        <v>0</v>
      </c>
      <c r="I134" s="10">
        <v>0</v>
      </c>
      <c r="J134" s="71"/>
    </row>
    <row r="135" spans="1:10" ht="15.75" thickBot="1">
      <c r="A135" s="71"/>
      <c r="B135" s="74"/>
      <c r="C135" s="25">
        <v>2024</v>
      </c>
      <c r="D135" s="26">
        <f t="shared" si="19"/>
        <v>31.5</v>
      </c>
      <c r="E135" s="26">
        <v>0</v>
      </c>
      <c r="F135" s="26">
        <v>0</v>
      </c>
      <c r="G135" s="26">
        <v>31.5</v>
      </c>
      <c r="H135" s="10">
        <v>0</v>
      </c>
      <c r="I135" s="10">
        <v>0</v>
      </c>
      <c r="J135" s="71"/>
    </row>
    <row r="136" spans="1:10" ht="15.75" thickBot="1">
      <c r="A136" s="72"/>
      <c r="B136" s="75"/>
      <c r="C136" s="25">
        <v>2025</v>
      </c>
      <c r="D136" s="26">
        <f t="shared" si="19"/>
        <v>33</v>
      </c>
      <c r="E136" s="26">
        <v>0</v>
      </c>
      <c r="F136" s="26">
        <v>0</v>
      </c>
      <c r="G136" s="26">
        <v>33</v>
      </c>
      <c r="H136" s="10">
        <v>0</v>
      </c>
      <c r="I136" s="10">
        <v>0</v>
      </c>
      <c r="J136" s="72"/>
    </row>
    <row r="137" spans="1:10" ht="15.75" thickBot="1">
      <c r="A137" s="70">
        <v>11</v>
      </c>
      <c r="B137" s="73" t="s">
        <v>39</v>
      </c>
      <c r="C137" s="28">
        <v>2022</v>
      </c>
      <c r="D137" s="29">
        <f t="shared" si="19"/>
        <v>16809.26</v>
      </c>
      <c r="E137" s="29">
        <v>0</v>
      </c>
      <c r="F137" s="29">
        <v>0</v>
      </c>
      <c r="G137" s="29">
        <v>16809.26</v>
      </c>
      <c r="H137" s="10">
        <v>0</v>
      </c>
      <c r="I137" s="10">
        <v>0</v>
      </c>
      <c r="J137" s="70" t="s">
        <v>15</v>
      </c>
    </row>
    <row r="138" spans="1:10" ht="15.75" thickBot="1">
      <c r="A138" s="71"/>
      <c r="B138" s="74"/>
      <c r="C138" s="40">
        <v>2023</v>
      </c>
      <c r="D138" s="41">
        <f t="shared" si="19"/>
        <v>0</v>
      </c>
      <c r="E138" s="41">
        <v>0</v>
      </c>
      <c r="F138" s="41">
        <v>0</v>
      </c>
      <c r="G138" s="41">
        <v>0</v>
      </c>
      <c r="H138" s="10">
        <v>0</v>
      </c>
      <c r="I138" s="10">
        <v>0</v>
      </c>
      <c r="J138" s="71"/>
    </row>
    <row r="139" spans="1:10" ht="15.75" thickBot="1">
      <c r="A139" s="71"/>
      <c r="B139" s="74"/>
      <c r="C139" s="25">
        <v>2024</v>
      </c>
      <c r="D139" s="26">
        <f t="shared" si="19"/>
        <v>0</v>
      </c>
      <c r="E139" s="26">
        <v>0</v>
      </c>
      <c r="F139" s="26">
        <v>0</v>
      </c>
      <c r="G139" s="26">
        <v>0</v>
      </c>
      <c r="H139" s="10">
        <v>0</v>
      </c>
      <c r="I139" s="10">
        <v>0</v>
      </c>
      <c r="J139" s="71"/>
    </row>
    <row r="140" spans="1:10" ht="15.75" thickBot="1">
      <c r="A140" s="72"/>
      <c r="B140" s="75"/>
      <c r="C140" s="25">
        <v>2025</v>
      </c>
      <c r="D140" s="26">
        <f t="shared" si="19"/>
        <v>0</v>
      </c>
      <c r="E140" s="26">
        <v>0</v>
      </c>
      <c r="F140" s="26">
        <v>0</v>
      </c>
      <c r="G140" s="26">
        <v>0</v>
      </c>
      <c r="H140" s="10">
        <v>0</v>
      </c>
      <c r="I140" s="10">
        <v>0</v>
      </c>
      <c r="J140" s="72"/>
    </row>
    <row r="141" spans="1:10" ht="15.75" thickBot="1">
      <c r="A141" s="70">
        <v>12</v>
      </c>
      <c r="B141" s="73" t="s">
        <v>34</v>
      </c>
      <c r="C141" s="28">
        <v>2022</v>
      </c>
      <c r="D141" s="29">
        <f t="shared" si="19"/>
        <v>30002.199999999997</v>
      </c>
      <c r="E141" s="29">
        <v>10190.5</v>
      </c>
      <c r="F141" s="29">
        <f>10020.8+9790.9</f>
        <v>19811.699999999997</v>
      </c>
      <c r="G141" s="29">
        <v>0</v>
      </c>
      <c r="H141" s="10">
        <v>0</v>
      </c>
      <c r="I141" s="10">
        <v>0</v>
      </c>
      <c r="J141" s="70" t="s">
        <v>15</v>
      </c>
    </row>
    <row r="142" spans="1:10" ht="15.75" thickBot="1">
      <c r="A142" s="71"/>
      <c r="B142" s="74"/>
      <c r="C142" s="40">
        <v>2023</v>
      </c>
      <c r="D142" s="41">
        <f t="shared" si="19"/>
        <v>28905.300000000003</v>
      </c>
      <c r="E142" s="41">
        <f>10464.22</f>
        <v>10464.22</v>
      </c>
      <c r="F142" s="41">
        <f>10053.9+8387.18</f>
        <v>18441.08</v>
      </c>
      <c r="G142" s="41">
        <v>0</v>
      </c>
      <c r="H142" s="10">
        <v>0</v>
      </c>
      <c r="I142" s="10">
        <v>0</v>
      </c>
      <c r="J142" s="71"/>
    </row>
    <row r="143" spans="1:10" ht="15.75" thickBot="1">
      <c r="A143" s="71"/>
      <c r="B143" s="74"/>
      <c r="C143" s="25">
        <v>2024</v>
      </c>
      <c r="D143" s="26">
        <f t="shared" si="19"/>
        <v>29427.22</v>
      </c>
      <c r="E143" s="26">
        <f>10463.25</f>
        <v>10463.25</v>
      </c>
      <c r="F143" s="26">
        <f>10052.93+8911.04</f>
        <v>18963.97</v>
      </c>
      <c r="G143" s="26">
        <v>0</v>
      </c>
      <c r="H143" s="10">
        <v>0</v>
      </c>
      <c r="I143" s="10">
        <v>0</v>
      </c>
      <c r="J143" s="71"/>
    </row>
    <row r="144" spans="1:10" ht="15.75" thickBot="1">
      <c r="A144" s="72"/>
      <c r="B144" s="75"/>
      <c r="C144" s="25">
        <v>2025</v>
      </c>
      <c r="D144" s="26">
        <f t="shared" si="19"/>
        <v>21912.04</v>
      </c>
      <c r="E144" s="26">
        <f>10756.73</f>
        <v>10756.73</v>
      </c>
      <c r="F144" s="26">
        <f>10334.9+820.41</f>
        <v>11155.31</v>
      </c>
      <c r="G144" s="26">
        <v>0</v>
      </c>
      <c r="H144" s="10">
        <v>0</v>
      </c>
      <c r="I144" s="10">
        <v>0</v>
      </c>
      <c r="J144" s="72"/>
    </row>
    <row r="145" spans="1:10" ht="18.75" customHeight="1" thickBot="1">
      <c r="A145" s="70">
        <v>13</v>
      </c>
      <c r="B145" s="73" t="s">
        <v>40</v>
      </c>
      <c r="C145" s="28">
        <v>2022</v>
      </c>
      <c r="D145" s="29">
        <f t="shared" si="19"/>
        <v>10127.67</v>
      </c>
      <c r="E145" s="29">
        <v>0</v>
      </c>
      <c r="F145" s="29">
        <v>9621.29</v>
      </c>
      <c r="G145" s="29">
        <v>506.38</v>
      </c>
      <c r="H145" s="10">
        <v>0</v>
      </c>
      <c r="I145" s="10">
        <v>0</v>
      </c>
      <c r="J145" s="70" t="s">
        <v>15</v>
      </c>
    </row>
    <row r="146" spans="1:10" ht="18.75" customHeight="1" thickBot="1">
      <c r="A146" s="71"/>
      <c r="B146" s="74"/>
      <c r="C146" s="40">
        <v>2023</v>
      </c>
      <c r="D146" s="41">
        <f t="shared" si="19"/>
        <v>2521.05</v>
      </c>
      <c r="E146" s="41">
        <v>0</v>
      </c>
      <c r="F146" s="41">
        <v>2395</v>
      </c>
      <c r="G146" s="41">
        <v>126.05</v>
      </c>
      <c r="H146" s="10">
        <v>0</v>
      </c>
      <c r="I146" s="10">
        <v>0</v>
      </c>
      <c r="J146" s="71"/>
    </row>
    <row r="147" spans="1:10" ht="18.75" customHeight="1" thickBot="1">
      <c r="A147" s="71"/>
      <c r="B147" s="74"/>
      <c r="C147" s="25">
        <v>2024</v>
      </c>
      <c r="D147" s="26">
        <f t="shared" si="19"/>
        <v>0</v>
      </c>
      <c r="E147" s="26">
        <v>0</v>
      </c>
      <c r="F147" s="26">
        <v>0</v>
      </c>
      <c r="G147" s="26">
        <v>0</v>
      </c>
      <c r="H147" s="10">
        <v>0</v>
      </c>
      <c r="I147" s="10">
        <v>0</v>
      </c>
      <c r="J147" s="71"/>
    </row>
    <row r="148" spans="1:10" ht="18.75" customHeight="1" thickBot="1">
      <c r="A148" s="72"/>
      <c r="B148" s="75"/>
      <c r="C148" s="25">
        <v>2025</v>
      </c>
      <c r="D148" s="26">
        <f t="shared" si="19"/>
        <v>0</v>
      </c>
      <c r="E148" s="26">
        <v>0</v>
      </c>
      <c r="F148" s="26">
        <v>0</v>
      </c>
      <c r="G148" s="26">
        <v>0</v>
      </c>
      <c r="H148" s="10">
        <v>0</v>
      </c>
      <c r="I148" s="10">
        <v>0</v>
      </c>
      <c r="J148" s="72"/>
    </row>
    <row r="149" spans="1:10" s="23" customFormat="1" ht="18.75" customHeight="1" thickBot="1">
      <c r="A149" s="70">
        <v>14</v>
      </c>
      <c r="B149" s="73" t="s">
        <v>85</v>
      </c>
      <c r="C149" s="28">
        <v>2022</v>
      </c>
      <c r="D149" s="29">
        <f>SUM(E149:I149)</f>
        <v>0</v>
      </c>
      <c r="E149" s="29">
        <v>0</v>
      </c>
      <c r="F149" s="29">
        <v>0</v>
      </c>
      <c r="G149" s="29">
        <v>0</v>
      </c>
      <c r="H149" s="10">
        <v>0</v>
      </c>
      <c r="I149" s="10">
        <v>0</v>
      </c>
      <c r="J149" s="70" t="s">
        <v>15</v>
      </c>
    </row>
    <row r="150" spans="1:10" s="23" customFormat="1" ht="18.75" customHeight="1" thickBot="1">
      <c r="A150" s="71"/>
      <c r="B150" s="74"/>
      <c r="C150" s="40">
        <v>2023</v>
      </c>
      <c r="D150" s="41">
        <f>SUM(E150:I150)</f>
        <v>0</v>
      </c>
      <c r="E150" s="41">
        <v>0</v>
      </c>
      <c r="F150" s="41">
        <v>0</v>
      </c>
      <c r="G150" s="41">
        <v>0</v>
      </c>
      <c r="H150" s="10">
        <v>0</v>
      </c>
      <c r="I150" s="10">
        <v>0</v>
      </c>
      <c r="J150" s="71"/>
    </row>
    <row r="151" spans="1:10" s="23" customFormat="1" ht="18.75" customHeight="1" thickBot="1">
      <c r="A151" s="71"/>
      <c r="B151" s="74"/>
      <c r="C151" s="25">
        <v>2024</v>
      </c>
      <c r="D151" s="26">
        <f>SUM(E151:I151)</f>
        <v>0</v>
      </c>
      <c r="E151" s="26">
        <v>0</v>
      </c>
      <c r="F151" s="26">
        <v>0</v>
      </c>
      <c r="G151" s="26">
        <v>0</v>
      </c>
      <c r="H151" s="10">
        <v>0</v>
      </c>
      <c r="I151" s="10">
        <v>0</v>
      </c>
      <c r="J151" s="71"/>
    </row>
    <row r="152" spans="1:10" s="23" customFormat="1" ht="18.75" customHeight="1" thickBot="1">
      <c r="A152" s="72"/>
      <c r="B152" s="75"/>
      <c r="C152" s="25">
        <v>2025</v>
      </c>
      <c r="D152" s="26">
        <f>SUM(E152:I152)</f>
        <v>12500</v>
      </c>
      <c r="E152" s="26">
        <v>0</v>
      </c>
      <c r="F152" s="26">
        <v>11000</v>
      </c>
      <c r="G152" s="26">
        <v>1500</v>
      </c>
      <c r="H152" s="10">
        <v>0</v>
      </c>
      <c r="I152" s="10">
        <v>0</v>
      </c>
      <c r="J152" s="72"/>
    </row>
    <row r="153" spans="1:10" ht="15.75" thickBot="1">
      <c r="A153" s="55" t="s">
        <v>16</v>
      </c>
      <c r="B153" s="56"/>
      <c r="C153" s="46">
        <v>2022</v>
      </c>
      <c r="D153" s="31">
        <f>SUM(D97,D101,D105,D109,D113,D117,D121,D125,D129,D133,D137,D141,D145)</f>
        <v>582074.9299999999</v>
      </c>
      <c r="E153" s="31">
        <f aca="true" t="shared" si="20" ref="E153:I156">SUM(E97,E101,E105,E109,E113,E117,E121,E125,E129,E133,E137,E141,E145,E149)</f>
        <v>23664.010000000002</v>
      </c>
      <c r="F153" s="31">
        <f t="shared" si="20"/>
        <v>358121.18999999994</v>
      </c>
      <c r="G153" s="31">
        <f t="shared" si="20"/>
        <v>200289.73000000004</v>
      </c>
      <c r="H153" s="27">
        <f t="shared" si="20"/>
        <v>0</v>
      </c>
      <c r="I153" s="27">
        <f t="shared" si="20"/>
        <v>0</v>
      </c>
      <c r="J153" s="61"/>
    </row>
    <row r="154" spans="1:10" ht="15.75" thickBot="1">
      <c r="A154" s="57"/>
      <c r="B154" s="58"/>
      <c r="C154" s="42">
        <v>2023</v>
      </c>
      <c r="D154" s="43">
        <f>SUM(D98,D102,D106,D110,D114,D118,D122,D126,D130,D134,D138,D142,D146)</f>
        <v>526885.8700000001</v>
      </c>
      <c r="E154" s="43">
        <f t="shared" si="20"/>
        <v>23652.72</v>
      </c>
      <c r="F154" s="43">
        <f t="shared" si="20"/>
        <v>325038.42000000004</v>
      </c>
      <c r="G154" s="43">
        <f t="shared" si="20"/>
        <v>178194.72999999998</v>
      </c>
      <c r="H154" s="27">
        <f t="shared" si="20"/>
        <v>0</v>
      </c>
      <c r="I154" s="27">
        <f t="shared" si="20"/>
        <v>0</v>
      </c>
      <c r="J154" s="62"/>
    </row>
    <row r="155" spans="1:10" ht="15.75" thickBot="1">
      <c r="A155" s="57"/>
      <c r="B155" s="58"/>
      <c r="C155" s="34">
        <v>2024</v>
      </c>
      <c r="D155" s="27">
        <f>SUM(D99,D103,D107,D111,D115,D119,D123,D127,D131,D135,D139,D143,D147)</f>
        <v>500006.79000000004</v>
      </c>
      <c r="E155" s="27">
        <f t="shared" si="20"/>
        <v>23746.35</v>
      </c>
      <c r="F155" s="27">
        <f t="shared" si="20"/>
        <v>329133.87</v>
      </c>
      <c r="G155" s="27">
        <f t="shared" si="20"/>
        <v>147126.56999999998</v>
      </c>
      <c r="H155" s="27">
        <f t="shared" si="20"/>
        <v>0</v>
      </c>
      <c r="I155" s="27">
        <f t="shared" si="20"/>
        <v>0</v>
      </c>
      <c r="J155" s="62"/>
    </row>
    <row r="156" spans="1:10" ht="19.5" customHeight="1" thickBot="1">
      <c r="A156" s="59"/>
      <c r="B156" s="60"/>
      <c r="C156" s="34">
        <v>2025</v>
      </c>
      <c r="D156" s="27">
        <f>SUM(D100,D104,D108,D112,D116,D120,D124,D128,D132,D136,D140,D144,D148,D152)</f>
        <v>544556.4400000001</v>
      </c>
      <c r="E156" s="27">
        <f t="shared" si="20"/>
        <v>24039.83</v>
      </c>
      <c r="F156" s="27">
        <f t="shared" si="20"/>
        <v>332293.71</v>
      </c>
      <c r="G156" s="27">
        <f t="shared" si="20"/>
        <v>188222.9</v>
      </c>
      <c r="H156" s="27">
        <f t="shared" si="20"/>
        <v>0</v>
      </c>
      <c r="I156" s="27">
        <f t="shared" si="20"/>
        <v>0</v>
      </c>
      <c r="J156" s="63"/>
    </row>
    <row r="157" spans="1:10" ht="16.5" customHeight="1" thickBot="1">
      <c r="A157" s="67" t="s">
        <v>41</v>
      </c>
      <c r="B157" s="68"/>
      <c r="C157" s="68"/>
      <c r="D157" s="68"/>
      <c r="E157" s="68"/>
      <c r="F157" s="68"/>
      <c r="G157" s="68"/>
      <c r="H157" s="68"/>
      <c r="I157" s="68"/>
      <c r="J157" s="69"/>
    </row>
    <row r="158" spans="1:10" s="19" customFormat="1" ht="15.75" thickBot="1">
      <c r="A158" s="70">
        <v>1</v>
      </c>
      <c r="B158" s="73" t="s">
        <v>55</v>
      </c>
      <c r="C158" s="28">
        <v>2022</v>
      </c>
      <c r="D158" s="29">
        <f>SUM(E158:I158)</f>
        <v>0</v>
      </c>
      <c r="E158" s="29">
        <v>0</v>
      </c>
      <c r="F158" s="29">
        <v>0</v>
      </c>
      <c r="G158" s="29">
        <v>0</v>
      </c>
      <c r="H158" s="10">
        <v>0</v>
      </c>
      <c r="I158" s="10">
        <v>0</v>
      </c>
      <c r="J158" s="70" t="s">
        <v>15</v>
      </c>
    </row>
    <row r="159" spans="1:10" s="19" customFormat="1" ht="15.75" thickBot="1">
      <c r="A159" s="71"/>
      <c r="B159" s="74"/>
      <c r="C159" s="40">
        <v>2023</v>
      </c>
      <c r="D159" s="41">
        <f>SUM(E159:I159)</f>
        <v>2014.9</v>
      </c>
      <c r="E159" s="41">
        <v>0</v>
      </c>
      <c r="F159" s="41">
        <v>0</v>
      </c>
      <c r="G159" s="41">
        <v>2014.9</v>
      </c>
      <c r="H159" s="10">
        <v>0</v>
      </c>
      <c r="I159" s="10">
        <v>0</v>
      </c>
      <c r="J159" s="71"/>
    </row>
    <row r="160" spans="1:10" s="19" customFormat="1" ht="15.75" thickBot="1">
      <c r="A160" s="71"/>
      <c r="B160" s="74"/>
      <c r="C160" s="25">
        <v>2024</v>
      </c>
      <c r="D160" s="26">
        <f>SUM(E160:I160)</f>
        <v>1563.2</v>
      </c>
      <c r="E160" s="26">
        <v>0</v>
      </c>
      <c r="F160" s="26">
        <v>0</v>
      </c>
      <c r="G160" s="26">
        <v>1563.2</v>
      </c>
      <c r="H160" s="10">
        <v>0</v>
      </c>
      <c r="I160" s="10">
        <v>0</v>
      </c>
      <c r="J160" s="71"/>
    </row>
    <row r="161" spans="1:10" s="19" customFormat="1" ht="15.75" thickBot="1">
      <c r="A161" s="72"/>
      <c r="B161" s="75"/>
      <c r="C161" s="25">
        <v>2025</v>
      </c>
      <c r="D161" s="26">
        <f>SUM(E161:I161)</f>
        <v>1636.2</v>
      </c>
      <c r="E161" s="26">
        <v>0</v>
      </c>
      <c r="F161" s="26">
        <v>0</v>
      </c>
      <c r="G161" s="26">
        <v>1636.2</v>
      </c>
      <c r="H161" s="10">
        <v>0</v>
      </c>
      <c r="I161" s="10">
        <v>0</v>
      </c>
      <c r="J161" s="72"/>
    </row>
    <row r="162" spans="1:10" ht="18.75" customHeight="1" thickBot="1">
      <c r="A162" s="70">
        <v>2</v>
      </c>
      <c r="B162" s="73" t="s">
        <v>42</v>
      </c>
      <c r="C162" s="28">
        <v>2022</v>
      </c>
      <c r="D162" s="29">
        <f aca="true" t="shared" si="21" ref="D162:D173">SUM(E162:I162)</f>
        <v>53.7</v>
      </c>
      <c r="E162" s="29">
        <v>0</v>
      </c>
      <c r="F162" s="29">
        <v>0</v>
      </c>
      <c r="G162" s="29">
        <v>53.7</v>
      </c>
      <c r="H162" s="10">
        <v>0</v>
      </c>
      <c r="I162" s="10">
        <v>0</v>
      </c>
      <c r="J162" s="70" t="s">
        <v>15</v>
      </c>
    </row>
    <row r="163" spans="1:10" ht="18.75" customHeight="1" thickBot="1">
      <c r="A163" s="71"/>
      <c r="B163" s="74"/>
      <c r="C163" s="40">
        <v>2023</v>
      </c>
      <c r="D163" s="41">
        <f t="shared" si="21"/>
        <v>80.5</v>
      </c>
      <c r="E163" s="41">
        <v>0</v>
      </c>
      <c r="F163" s="41">
        <v>0</v>
      </c>
      <c r="G163" s="41">
        <v>80.5</v>
      </c>
      <c r="H163" s="10">
        <v>0</v>
      </c>
      <c r="I163" s="10">
        <v>0</v>
      </c>
      <c r="J163" s="71"/>
    </row>
    <row r="164" spans="1:10" ht="18.75" customHeight="1" thickBot="1">
      <c r="A164" s="71"/>
      <c r="B164" s="74"/>
      <c r="C164" s="25">
        <v>2024</v>
      </c>
      <c r="D164" s="26">
        <f t="shared" si="21"/>
        <v>71.1</v>
      </c>
      <c r="E164" s="26">
        <v>0</v>
      </c>
      <c r="F164" s="26">
        <v>0</v>
      </c>
      <c r="G164" s="26">
        <v>71.1</v>
      </c>
      <c r="H164" s="10">
        <v>0</v>
      </c>
      <c r="I164" s="10">
        <v>0</v>
      </c>
      <c r="J164" s="71"/>
    </row>
    <row r="165" spans="1:10" ht="18.75" customHeight="1" thickBot="1">
      <c r="A165" s="72"/>
      <c r="B165" s="75"/>
      <c r="C165" s="25">
        <v>2025</v>
      </c>
      <c r="D165" s="26">
        <f t="shared" si="21"/>
        <v>74.4</v>
      </c>
      <c r="E165" s="26">
        <v>0</v>
      </c>
      <c r="F165" s="26">
        <v>0</v>
      </c>
      <c r="G165" s="26">
        <v>74.4</v>
      </c>
      <c r="H165" s="10">
        <v>0</v>
      </c>
      <c r="I165" s="10">
        <v>0</v>
      </c>
      <c r="J165" s="72"/>
    </row>
    <row r="166" spans="1:10" ht="18.75" customHeight="1" thickBot="1">
      <c r="A166" s="70">
        <v>3</v>
      </c>
      <c r="B166" s="73" t="s">
        <v>43</v>
      </c>
      <c r="C166" s="28">
        <v>2022</v>
      </c>
      <c r="D166" s="29">
        <f t="shared" si="21"/>
        <v>261.68</v>
      </c>
      <c r="E166" s="29">
        <v>0</v>
      </c>
      <c r="F166" s="29">
        <v>0</v>
      </c>
      <c r="G166" s="29">
        <v>261.68</v>
      </c>
      <c r="H166" s="10">
        <v>0</v>
      </c>
      <c r="I166" s="10">
        <v>0</v>
      </c>
      <c r="J166" s="70" t="s">
        <v>15</v>
      </c>
    </row>
    <row r="167" spans="1:10" ht="18.75" customHeight="1" thickBot="1">
      <c r="A167" s="71"/>
      <c r="B167" s="74"/>
      <c r="C167" s="40">
        <v>2023</v>
      </c>
      <c r="D167" s="41">
        <f t="shared" si="21"/>
        <v>82.2</v>
      </c>
      <c r="E167" s="41">
        <v>0</v>
      </c>
      <c r="F167" s="41">
        <v>0</v>
      </c>
      <c r="G167" s="41">
        <v>82.2</v>
      </c>
      <c r="H167" s="10">
        <v>0</v>
      </c>
      <c r="I167" s="10">
        <v>0</v>
      </c>
      <c r="J167" s="71"/>
    </row>
    <row r="168" spans="1:10" ht="18.75" customHeight="1" thickBot="1">
      <c r="A168" s="71"/>
      <c r="B168" s="74"/>
      <c r="C168" s="25">
        <v>2024</v>
      </c>
      <c r="D168" s="26">
        <f t="shared" si="21"/>
        <v>72.6</v>
      </c>
      <c r="E168" s="26">
        <v>0</v>
      </c>
      <c r="F168" s="26">
        <v>0</v>
      </c>
      <c r="G168" s="26">
        <v>72.6</v>
      </c>
      <c r="H168" s="10">
        <v>0</v>
      </c>
      <c r="I168" s="10">
        <v>0</v>
      </c>
      <c r="J168" s="71"/>
    </row>
    <row r="169" spans="1:10" ht="18.75" customHeight="1" thickBot="1">
      <c r="A169" s="72"/>
      <c r="B169" s="75"/>
      <c r="C169" s="25">
        <v>2025</v>
      </c>
      <c r="D169" s="26">
        <f t="shared" si="21"/>
        <v>76</v>
      </c>
      <c r="E169" s="26">
        <v>0</v>
      </c>
      <c r="F169" s="26">
        <v>0</v>
      </c>
      <c r="G169" s="26">
        <v>76</v>
      </c>
      <c r="H169" s="10">
        <v>0</v>
      </c>
      <c r="I169" s="10">
        <v>0</v>
      </c>
      <c r="J169" s="72"/>
    </row>
    <row r="170" spans="1:10" ht="15.75" thickBot="1">
      <c r="A170" s="70">
        <v>4</v>
      </c>
      <c r="B170" s="73" t="s">
        <v>44</v>
      </c>
      <c r="C170" s="28">
        <v>2022</v>
      </c>
      <c r="D170" s="29">
        <f t="shared" si="21"/>
        <v>1165.15</v>
      </c>
      <c r="E170" s="29">
        <v>0</v>
      </c>
      <c r="F170" s="29">
        <v>0</v>
      </c>
      <c r="G170" s="29">
        <v>1165.15</v>
      </c>
      <c r="H170" s="10">
        <v>0</v>
      </c>
      <c r="I170" s="10">
        <v>0</v>
      </c>
      <c r="J170" s="70" t="s">
        <v>15</v>
      </c>
    </row>
    <row r="171" spans="1:10" ht="15.75" thickBot="1">
      <c r="A171" s="71"/>
      <c r="B171" s="74"/>
      <c r="C171" s="40">
        <v>2023</v>
      </c>
      <c r="D171" s="41">
        <f t="shared" si="21"/>
        <v>2199.8</v>
      </c>
      <c r="E171" s="41">
        <v>0</v>
      </c>
      <c r="F171" s="41">
        <v>0</v>
      </c>
      <c r="G171" s="41">
        <v>2199.8</v>
      </c>
      <c r="H171" s="10">
        <v>0</v>
      </c>
      <c r="I171" s="10">
        <v>0</v>
      </c>
      <c r="J171" s="71"/>
    </row>
    <row r="172" spans="1:10" ht="15.75" thickBot="1">
      <c r="A172" s="71"/>
      <c r="B172" s="74"/>
      <c r="C172" s="25">
        <v>2024</v>
      </c>
      <c r="D172" s="26">
        <f t="shared" si="21"/>
        <v>1035.1</v>
      </c>
      <c r="E172" s="26">
        <v>0</v>
      </c>
      <c r="F172" s="26">
        <v>0</v>
      </c>
      <c r="G172" s="26">
        <v>1035.1</v>
      </c>
      <c r="H172" s="10">
        <v>0</v>
      </c>
      <c r="I172" s="10">
        <v>0</v>
      </c>
      <c r="J172" s="71"/>
    </row>
    <row r="173" spans="1:10" ht="15.75" thickBot="1">
      <c r="A173" s="72"/>
      <c r="B173" s="75"/>
      <c r="C173" s="25">
        <v>2025</v>
      </c>
      <c r="D173" s="26">
        <f t="shared" si="21"/>
        <v>1083.5</v>
      </c>
      <c r="E173" s="26">
        <v>0</v>
      </c>
      <c r="F173" s="26">
        <v>0</v>
      </c>
      <c r="G173" s="26">
        <v>1083.5</v>
      </c>
      <c r="H173" s="10">
        <v>0</v>
      </c>
      <c r="I173" s="10">
        <v>0</v>
      </c>
      <c r="J173" s="72"/>
    </row>
    <row r="174" spans="1:10" ht="19.5" customHeight="1" thickBot="1">
      <c r="A174" s="55" t="s">
        <v>16</v>
      </c>
      <c r="B174" s="56"/>
      <c r="C174" s="46">
        <v>2022</v>
      </c>
      <c r="D174" s="31">
        <f aca="true" t="shared" si="22" ref="D174:I174">SUM(D158,D162,D166,D170)</f>
        <v>1480.5300000000002</v>
      </c>
      <c r="E174" s="31">
        <f t="shared" si="22"/>
        <v>0</v>
      </c>
      <c r="F174" s="31">
        <f t="shared" si="22"/>
        <v>0</v>
      </c>
      <c r="G174" s="31">
        <f t="shared" si="22"/>
        <v>1480.5300000000002</v>
      </c>
      <c r="H174" s="11">
        <f t="shared" si="22"/>
        <v>0</v>
      </c>
      <c r="I174" s="11">
        <f t="shared" si="22"/>
        <v>0</v>
      </c>
      <c r="J174" s="61"/>
    </row>
    <row r="175" spans="1:10" ht="15.75" thickBot="1">
      <c r="A175" s="57"/>
      <c r="B175" s="58"/>
      <c r="C175" s="42">
        <v>2023</v>
      </c>
      <c r="D175" s="43">
        <f aca="true" t="shared" si="23" ref="D175:G177">SUM(D159,D163,D167,D171)</f>
        <v>4377.4</v>
      </c>
      <c r="E175" s="43">
        <f t="shared" si="23"/>
        <v>0</v>
      </c>
      <c r="F175" s="43">
        <f t="shared" si="23"/>
        <v>0</v>
      </c>
      <c r="G175" s="43">
        <f t="shared" si="23"/>
        <v>4377.4</v>
      </c>
      <c r="H175" s="11">
        <f aca="true" t="shared" si="24" ref="H175:I177">SUM(H159,H163,H167,H171)</f>
        <v>0</v>
      </c>
      <c r="I175" s="11">
        <f t="shared" si="24"/>
        <v>0</v>
      </c>
      <c r="J175" s="62"/>
    </row>
    <row r="176" spans="1:10" ht="15.75" thickBot="1">
      <c r="A176" s="57"/>
      <c r="B176" s="58"/>
      <c r="C176" s="34">
        <v>2024</v>
      </c>
      <c r="D176" s="27">
        <f t="shared" si="23"/>
        <v>2742</v>
      </c>
      <c r="E176" s="27">
        <f aca="true" t="shared" si="25" ref="E176:G177">SUM(E160,E164,E168,E172)</f>
        <v>0</v>
      </c>
      <c r="F176" s="27">
        <f t="shared" si="25"/>
        <v>0</v>
      </c>
      <c r="G176" s="27">
        <f t="shared" si="25"/>
        <v>2742</v>
      </c>
      <c r="H176" s="11">
        <f t="shared" si="24"/>
        <v>0</v>
      </c>
      <c r="I176" s="11">
        <f t="shared" si="24"/>
        <v>0</v>
      </c>
      <c r="J176" s="62"/>
    </row>
    <row r="177" spans="1:10" ht="15.75" thickBot="1">
      <c r="A177" s="59"/>
      <c r="B177" s="60"/>
      <c r="C177" s="34">
        <v>2025</v>
      </c>
      <c r="D177" s="27">
        <f t="shared" si="23"/>
        <v>2870.1000000000004</v>
      </c>
      <c r="E177" s="27">
        <f t="shared" si="25"/>
        <v>0</v>
      </c>
      <c r="F177" s="27">
        <f t="shared" si="25"/>
        <v>0</v>
      </c>
      <c r="G177" s="27">
        <f t="shared" si="25"/>
        <v>2870.1000000000004</v>
      </c>
      <c r="H177" s="11">
        <f t="shared" si="24"/>
        <v>0</v>
      </c>
      <c r="I177" s="11">
        <f t="shared" si="24"/>
        <v>0</v>
      </c>
      <c r="J177" s="63"/>
    </row>
    <row r="178" spans="1:10" ht="15.75" thickBot="1">
      <c r="A178" s="67" t="s">
        <v>45</v>
      </c>
      <c r="B178" s="68"/>
      <c r="C178" s="68"/>
      <c r="D178" s="68"/>
      <c r="E178" s="68"/>
      <c r="F178" s="68"/>
      <c r="G178" s="68"/>
      <c r="H178" s="68"/>
      <c r="I178" s="68"/>
      <c r="J178" s="69"/>
    </row>
    <row r="179" spans="1:10" ht="18.75" customHeight="1" thickBot="1">
      <c r="A179" s="70">
        <v>1</v>
      </c>
      <c r="B179" s="73" t="s">
        <v>46</v>
      </c>
      <c r="C179" s="28">
        <v>2022</v>
      </c>
      <c r="D179" s="29">
        <f aca="true" t="shared" si="26" ref="D179:D198">SUM(E179:I179)</f>
        <v>90697.94</v>
      </c>
      <c r="E179" s="29">
        <v>0</v>
      </c>
      <c r="F179" s="29">
        <v>0</v>
      </c>
      <c r="G179" s="29">
        <v>90697.94</v>
      </c>
      <c r="H179" s="10">
        <v>0</v>
      </c>
      <c r="I179" s="10">
        <v>0</v>
      </c>
      <c r="J179" s="70" t="s">
        <v>15</v>
      </c>
    </row>
    <row r="180" spans="1:10" ht="18.75" customHeight="1" thickBot="1">
      <c r="A180" s="71"/>
      <c r="B180" s="74"/>
      <c r="C180" s="40">
        <v>2023</v>
      </c>
      <c r="D180" s="41">
        <f t="shared" si="26"/>
        <v>96385.1</v>
      </c>
      <c r="E180" s="41">
        <v>0</v>
      </c>
      <c r="F180" s="41">
        <v>0</v>
      </c>
      <c r="G180" s="41">
        <v>96385.1</v>
      </c>
      <c r="H180" s="10">
        <v>0</v>
      </c>
      <c r="I180" s="10">
        <v>0</v>
      </c>
      <c r="J180" s="71"/>
    </row>
    <row r="181" spans="1:10" ht="18.75" customHeight="1" thickBot="1">
      <c r="A181" s="71"/>
      <c r="B181" s="74"/>
      <c r="C181" s="25">
        <v>2024</v>
      </c>
      <c r="D181" s="26">
        <f t="shared" si="26"/>
        <v>82477.3</v>
      </c>
      <c r="E181" s="26">
        <v>0</v>
      </c>
      <c r="F181" s="26">
        <v>0</v>
      </c>
      <c r="G181" s="26">
        <v>82477.3</v>
      </c>
      <c r="H181" s="10">
        <v>0</v>
      </c>
      <c r="I181" s="10">
        <v>0</v>
      </c>
      <c r="J181" s="71"/>
    </row>
    <row r="182" spans="1:10" ht="18.75" customHeight="1" thickBot="1">
      <c r="A182" s="72"/>
      <c r="B182" s="75"/>
      <c r="C182" s="25">
        <v>2025</v>
      </c>
      <c r="D182" s="26">
        <f t="shared" si="26"/>
        <v>86329</v>
      </c>
      <c r="E182" s="26">
        <v>0</v>
      </c>
      <c r="F182" s="26">
        <v>0</v>
      </c>
      <c r="G182" s="26">
        <v>86329</v>
      </c>
      <c r="H182" s="10">
        <v>0</v>
      </c>
      <c r="I182" s="10">
        <v>0</v>
      </c>
      <c r="J182" s="72"/>
    </row>
    <row r="183" spans="1:10" ht="15.75" thickBot="1">
      <c r="A183" s="70">
        <v>2</v>
      </c>
      <c r="B183" s="73" t="s">
        <v>47</v>
      </c>
      <c r="C183" s="28">
        <v>2022</v>
      </c>
      <c r="D183" s="29">
        <f t="shared" si="26"/>
        <v>10350.9</v>
      </c>
      <c r="E183" s="29">
        <v>0</v>
      </c>
      <c r="F183" s="29">
        <v>0</v>
      </c>
      <c r="G183" s="29">
        <v>10350.9</v>
      </c>
      <c r="H183" s="10">
        <v>0</v>
      </c>
      <c r="I183" s="10">
        <v>0</v>
      </c>
      <c r="J183" s="70" t="s">
        <v>15</v>
      </c>
    </row>
    <row r="184" spans="1:10" ht="15.75" thickBot="1">
      <c r="A184" s="71"/>
      <c r="B184" s="74"/>
      <c r="C184" s="40">
        <v>2023</v>
      </c>
      <c r="D184" s="41">
        <f t="shared" si="26"/>
        <v>17148.3</v>
      </c>
      <c r="E184" s="41">
        <v>0</v>
      </c>
      <c r="F184" s="41">
        <v>0</v>
      </c>
      <c r="G184" s="41">
        <v>17148.3</v>
      </c>
      <c r="H184" s="10">
        <v>0</v>
      </c>
      <c r="I184" s="10">
        <v>0</v>
      </c>
      <c r="J184" s="71"/>
    </row>
    <row r="185" spans="1:10" ht="15.75" thickBot="1">
      <c r="A185" s="71"/>
      <c r="B185" s="74"/>
      <c r="C185" s="25">
        <v>2024</v>
      </c>
      <c r="D185" s="26">
        <f t="shared" si="26"/>
        <v>17978</v>
      </c>
      <c r="E185" s="26">
        <v>0</v>
      </c>
      <c r="F185" s="26">
        <v>0</v>
      </c>
      <c r="G185" s="26">
        <v>17978</v>
      </c>
      <c r="H185" s="10">
        <v>0</v>
      </c>
      <c r="I185" s="10">
        <v>0</v>
      </c>
      <c r="J185" s="71"/>
    </row>
    <row r="186" spans="1:10" ht="15.75" thickBot="1">
      <c r="A186" s="72"/>
      <c r="B186" s="75"/>
      <c r="C186" s="25">
        <v>2025</v>
      </c>
      <c r="D186" s="26">
        <f t="shared" si="26"/>
        <v>18616.2</v>
      </c>
      <c r="E186" s="26">
        <v>0</v>
      </c>
      <c r="F186" s="26">
        <v>0</v>
      </c>
      <c r="G186" s="26">
        <v>18616.2</v>
      </c>
      <c r="H186" s="10">
        <v>0</v>
      </c>
      <c r="I186" s="10">
        <v>0</v>
      </c>
      <c r="J186" s="72"/>
    </row>
    <row r="187" spans="1:10" ht="14.25" customHeight="1" thickBot="1">
      <c r="A187" s="70">
        <v>3</v>
      </c>
      <c r="B187" s="94" t="s">
        <v>48</v>
      </c>
      <c r="C187" s="28">
        <v>2022</v>
      </c>
      <c r="D187" s="29">
        <f t="shared" si="26"/>
        <v>4566.26</v>
      </c>
      <c r="E187" s="29">
        <v>0</v>
      </c>
      <c r="F187" s="29">
        <v>482.3</v>
      </c>
      <c r="G187" s="29">
        <v>4083.96</v>
      </c>
      <c r="H187" s="10">
        <v>0</v>
      </c>
      <c r="I187" s="10">
        <v>0</v>
      </c>
      <c r="J187" s="70" t="s">
        <v>15</v>
      </c>
    </row>
    <row r="188" spans="1:10" ht="14.25" customHeight="1" thickBot="1">
      <c r="A188" s="71"/>
      <c r="B188" s="95"/>
      <c r="C188" s="40">
        <v>2023</v>
      </c>
      <c r="D188" s="41">
        <f t="shared" si="26"/>
        <v>6340.2</v>
      </c>
      <c r="E188" s="41">
        <v>0</v>
      </c>
      <c r="F188" s="41">
        <v>481</v>
      </c>
      <c r="G188" s="41">
        <f>5805.7+53.5</f>
        <v>5859.2</v>
      </c>
      <c r="H188" s="10">
        <v>0</v>
      </c>
      <c r="I188" s="10">
        <v>0</v>
      </c>
      <c r="J188" s="71"/>
    </row>
    <row r="189" spans="1:10" ht="14.25" customHeight="1" thickBot="1">
      <c r="A189" s="71"/>
      <c r="B189" s="95"/>
      <c r="C189" s="25">
        <v>2024</v>
      </c>
      <c r="D189" s="26">
        <f t="shared" si="26"/>
        <v>4225.8</v>
      </c>
      <c r="E189" s="26">
        <v>0</v>
      </c>
      <c r="F189" s="26">
        <v>475.6</v>
      </c>
      <c r="G189" s="26">
        <f>3691.4+58.8</f>
        <v>3750.2000000000003</v>
      </c>
      <c r="H189" s="10">
        <v>0</v>
      </c>
      <c r="I189" s="10">
        <v>0</v>
      </c>
      <c r="J189" s="71"/>
    </row>
    <row r="190" spans="1:10" ht="14.25" customHeight="1" thickBot="1">
      <c r="A190" s="72"/>
      <c r="B190" s="96"/>
      <c r="C190" s="25">
        <v>2025</v>
      </c>
      <c r="D190" s="26">
        <f t="shared" si="26"/>
        <v>4398.2</v>
      </c>
      <c r="E190" s="26">
        <v>0</v>
      </c>
      <c r="F190" s="26">
        <v>470.3</v>
      </c>
      <c r="G190" s="26">
        <f>3863.7+64.2</f>
        <v>3927.8999999999996</v>
      </c>
      <c r="H190" s="10">
        <v>0</v>
      </c>
      <c r="I190" s="10">
        <v>0</v>
      </c>
      <c r="J190" s="72"/>
    </row>
    <row r="191" spans="1:10" ht="15" customHeight="1" thickBot="1">
      <c r="A191" s="70">
        <v>4</v>
      </c>
      <c r="B191" s="73" t="s">
        <v>49</v>
      </c>
      <c r="C191" s="28">
        <v>2022</v>
      </c>
      <c r="D191" s="29">
        <f t="shared" si="26"/>
        <v>758.5</v>
      </c>
      <c r="E191" s="29">
        <v>0</v>
      </c>
      <c r="F191" s="29">
        <v>0</v>
      </c>
      <c r="G191" s="29">
        <v>758.5</v>
      </c>
      <c r="H191" s="10">
        <v>0</v>
      </c>
      <c r="I191" s="10">
        <v>0</v>
      </c>
      <c r="J191" s="70" t="s">
        <v>15</v>
      </c>
    </row>
    <row r="192" spans="1:10" ht="15" customHeight="1" thickBot="1">
      <c r="A192" s="71"/>
      <c r="B192" s="74"/>
      <c r="C192" s="40">
        <v>2023</v>
      </c>
      <c r="D192" s="41">
        <f t="shared" si="26"/>
        <v>1137.5</v>
      </c>
      <c r="E192" s="41">
        <v>0</v>
      </c>
      <c r="F192" s="41">
        <v>0</v>
      </c>
      <c r="G192" s="41">
        <v>1137.5</v>
      </c>
      <c r="H192" s="10">
        <v>0</v>
      </c>
      <c r="I192" s="10">
        <v>0</v>
      </c>
      <c r="J192" s="71"/>
    </row>
    <row r="193" spans="1:10" ht="15" customHeight="1" thickBot="1">
      <c r="A193" s="71"/>
      <c r="B193" s="74"/>
      <c r="C193" s="25">
        <v>2024</v>
      </c>
      <c r="D193" s="26">
        <f t="shared" si="26"/>
        <v>1004.7</v>
      </c>
      <c r="E193" s="26">
        <v>0</v>
      </c>
      <c r="F193" s="26">
        <v>0</v>
      </c>
      <c r="G193" s="26">
        <v>1004.7</v>
      </c>
      <c r="H193" s="10">
        <v>0</v>
      </c>
      <c r="I193" s="10">
        <v>0</v>
      </c>
      <c r="J193" s="71"/>
    </row>
    <row r="194" spans="1:10" ht="15" customHeight="1" thickBot="1">
      <c r="A194" s="72"/>
      <c r="B194" s="75"/>
      <c r="C194" s="25">
        <v>2025</v>
      </c>
      <c r="D194" s="26">
        <f t="shared" si="26"/>
        <v>1051.5</v>
      </c>
      <c r="E194" s="26">
        <v>0</v>
      </c>
      <c r="F194" s="26">
        <v>0</v>
      </c>
      <c r="G194" s="26">
        <v>1051.5</v>
      </c>
      <c r="H194" s="10">
        <v>0</v>
      </c>
      <c r="I194" s="10">
        <v>0</v>
      </c>
      <c r="J194" s="72"/>
    </row>
    <row r="195" spans="1:10" ht="15" customHeight="1" thickBot="1">
      <c r="A195" s="70">
        <v>5</v>
      </c>
      <c r="B195" s="73" t="s">
        <v>50</v>
      </c>
      <c r="C195" s="28">
        <v>2022</v>
      </c>
      <c r="D195" s="29">
        <f t="shared" si="26"/>
        <v>336.84211</v>
      </c>
      <c r="E195" s="29">
        <v>0</v>
      </c>
      <c r="F195" s="29">
        <v>320</v>
      </c>
      <c r="G195" s="29">
        <v>16.84211</v>
      </c>
      <c r="H195" s="10">
        <v>0</v>
      </c>
      <c r="I195" s="10">
        <v>0</v>
      </c>
      <c r="J195" s="70" t="s">
        <v>15</v>
      </c>
    </row>
    <row r="196" spans="1:10" ht="15" customHeight="1" thickBot="1">
      <c r="A196" s="71"/>
      <c r="B196" s="74"/>
      <c r="C196" s="40">
        <v>2023</v>
      </c>
      <c r="D196" s="41">
        <f t="shared" si="26"/>
        <v>0</v>
      </c>
      <c r="E196" s="41">
        <v>0</v>
      </c>
      <c r="F196" s="41">
        <v>0</v>
      </c>
      <c r="G196" s="41">
        <v>0</v>
      </c>
      <c r="H196" s="10">
        <v>0</v>
      </c>
      <c r="I196" s="10">
        <v>0</v>
      </c>
      <c r="J196" s="71"/>
    </row>
    <row r="197" spans="1:10" ht="15" customHeight="1" thickBot="1">
      <c r="A197" s="71"/>
      <c r="B197" s="74"/>
      <c r="C197" s="25">
        <v>2024</v>
      </c>
      <c r="D197" s="26">
        <f t="shared" si="26"/>
        <v>0</v>
      </c>
      <c r="E197" s="26">
        <v>0</v>
      </c>
      <c r="F197" s="26">
        <v>0</v>
      </c>
      <c r="G197" s="26">
        <v>0</v>
      </c>
      <c r="H197" s="10">
        <v>0</v>
      </c>
      <c r="I197" s="10">
        <v>0</v>
      </c>
      <c r="J197" s="71"/>
    </row>
    <row r="198" spans="1:10" ht="15" customHeight="1" thickBot="1">
      <c r="A198" s="72"/>
      <c r="B198" s="75"/>
      <c r="C198" s="25">
        <v>2025</v>
      </c>
      <c r="D198" s="26">
        <f t="shared" si="26"/>
        <v>0</v>
      </c>
      <c r="E198" s="26">
        <v>0</v>
      </c>
      <c r="F198" s="26">
        <v>0</v>
      </c>
      <c r="G198" s="26">
        <v>0</v>
      </c>
      <c r="H198" s="10">
        <v>0</v>
      </c>
      <c r="I198" s="10">
        <v>0</v>
      </c>
      <c r="J198" s="72"/>
    </row>
    <row r="199" spans="1:10" ht="15" customHeight="1" thickBot="1">
      <c r="A199" s="55" t="s">
        <v>16</v>
      </c>
      <c r="B199" s="56"/>
      <c r="C199" s="46">
        <v>2022</v>
      </c>
      <c r="D199" s="31">
        <f aca="true" t="shared" si="27" ref="D199:G202">D179+D183+D187+D191+D195</f>
        <v>106710.44210999999</v>
      </c>
      <c r="E199" s="31">
        <f t="shared" si="27"/>
        <v>0</v>
      </c>
      <c r="F199" s="31">
        <f t="shared" si="27"/>
        <v>802.3</v>
      </c>
      <c r="G199" s="31">
        <f t="shared" si="27"/>
        <v>105908.14211</v>
      </c>
      <c r="H199" s="11">
        <v>0</v>
      </c>
      <c r="I199" s="11">
        <v>0</v>
      </c>
      <c r="J199" s="61"/>
    </row>
    <row r="200" spans="1:10" ht="15" customHeight="1" thickBot="1">
      <c r="A200" s="57"/>
      <c r="B200" s="58"/>
      <c r="C200" s="42">
        <v>2023</v>
      </c>
      <c r="D200" s="43">
        <f t="shared" si="27"/>
        <v>121011.1</v>
      </c>
      <c r="E200" s="43">
        <f t="shared" si="27"/>
        <v>0</v>
      </c>
      <c r="F200" s="43">
        <f t="shared" si="27"/>
        <v>481</v>
      </c>
      <c r="G200" s="43">
        <f t="shared" si="27"/>
        <v>120530.1</v>
      </c>
      <c r="H200" s="11">
        <v>0</v>
      </c>
      <c r="I200" s="11">
        <v>0</v>
      </c>
      <c r="J200" s="62"/>
    </row>
    <row r="201" spans="1:10" ht="15" customHeight="1" thickBot="1">
      <c r="A201" s="57"/>
      <c r="B201" s="58"/>
      <c r="C201" s="34">
        <v>2024</v>
      </c>
      <c r="D201" s="27">
        <f t="shared" si="27"/>
        <v>105685.8</v>
      </c>
      <c r="E201" s="27">
        <f t="shared" si="27"/>
        <v>0</v>
      </c>
      <c r="F201" s="27">
        <f t="shared" si="27"/>
        <v>475.6</v>
      </c>
      <c r="G201" s="27">
        <f t="shared" si="27"/>
        <v>105210.2</v>
      </c>
      <c r="H201" s="11">
        <v>0</v>
      </c>
      <c r="I201" s="11">
        <v>0</v>
      </c>
      <c r="J201" s="62"/>
    </row>
    <row r="202" spans="1:10" ht="15" customHeight="1" thickBot="1">
      <c r="A202" s="59"/>
      <c r="B202" s="60"/>
      <c r="C202" s="34">
        <v>2025</v>
      </c>
      <c r="D202" s="27">
        <f t="shared" si="27"/>
        <v>110394.9</v>
      </c>
      <c r="E202" s="27">
        <f t="shared" si="27"/>
        <v>0</v>
      </c>
      <c r="F202" s="27">
        <f t="shared" si="27"/>
        <v>470.3</v>
      </c>
      <c r="G202" s="27">
        <f t="shared" si="27"/>
        <v>109924.59999999999</v>
      </c>
      <c r="H202" s="11">
        <v>0</v>
      </c>
      <c r="I202" s="11">
        <v>0</v>
      </c>
      <c r="J202" s="63"/>
    </row>
    <row r="203" spans="1:10" ht="15.75" thickBot="1">
      <c r="A203" s="67" t="s">
        <v>51</v>
      </c>
      <c r="B203" s="68"/>
      <c r="C203" s="68"/>
      <c r="D203" s="68"/>
      <c r="E203" s="68"/>
      <c r="F203" s="68"/>
      <c r="G203" s="68"/>
      <c r="H203" s="68"/>
      <c r="I203" s="68"/>
      <c r="J203" s="69"/>
    </row>
    <row r="204" spans="1:10" ht="19.5" customHeight="1" thickBot="1">
      <c r="A204" s="70">
        <v>1</v>
      </c>
      <c r="B204" s="73" t="s">
        <v>52</v>
      </c>
      <c r="C204" s="28">
        <v>2022</v>
      </c>
      <c r="D204" s="29">
        <f aca="true" t="shared" si="28" ref="D204:D211">SUM(E204:I204)</f>
        <v>5453</v>
      </c>
      <c r="E204" s="29">
        <v>0</v>
      </c>
      <c r="F204" s="29">
        <v>5453</v>
      </c>
      <c r="G204" s="29">
        <v>0</v>
      </c>
      <c r="H204" s="10">
        <v>0</v>
      </c>
      <c r="I204" s="10">
        <v>0</v>
      </c>
      <c r="J204" s="70" t="s">
        <v>15</v>
      </c>
    </row>
    <row r="205" spans="1:10" ht="19.5" customHeight="1" thickBot="1">
      <c r="A205" s="71"/>
      <c r="B205" s="74"/>
      <c r="C205" s="40">
        <v>2023</v>
      </c>
      <c r="D205" s="41">
        <f t="shared" si="28"/>
        <v>5422.2</v>
      </c>
      <c r="E205" s="41">
        <v>0</v>
      </c>
      <c r="F205" s="41">
        <v>5422.2</v>
      </c>
      <c r="G205" s="41">
        <v>0</v>
      </c>
      <c r="H205" s="10">
        <v>0</v>
      </c>
      <c r="I205" s="10">
        <v>0</v>
      </c>
      <c r="J205" s="71"/>
    </row>
    <row r="206" spans="1:10" ht="19.5" customHeight="1" thickBot="1">
      <c r="A206" s="71"/>
      <c r="B206" s="74"/>
      <c r="C206" s="25">
        <v>2024</v>
      </c>
      <c r="D206" s="26">
        <f t="shared" si="28"/>
        <v>5422.2</v>
      </c>
      <c r="E206" s="26">
        <v>0</v>
      </c>
      <c r="F206" s="26">
        <v>5422.2</v>
      </c>
      <c r="G206" s="26">
        <v>0</v>
      </c>
      <c r="H206" s="10">
        <v>0</v>
      </c>
      <c r="I206" s="10">
        <v>0</v>
      </c>
      <c r="J206" s="71"/>
    </row>
    <row r="207" spans="1:10" ht="19.5" customHeight="1" thickBot="1">
      <c r="A207" s="72"/>
      <c r="B207" s="97"/>
      <c r="C207" s="25">
        <v>2025</v>
      </c>
      <c r="D207" s="26">
        <f t="shared" si="28"/>
        <v>5422.2</v>
      </c>
      <c r="E207" s="26">
        <v>0</v>
      </c>
      <c r="F207" s="26">
        <v>5422.2</v>
      </c>
      <c r="G207" s="26">
        <v>0</v>
      </c>
      <c r="H207" s="10">
        <v>0</v>
      </c>
      <c r="I207" s="10">
        <v>0</v>
      </c>
      <c r="J207" s="72"/>
    </row>
    <row r="208" spans="1:10" ht="19.5" customHeight="1" thickBot="1">
      <c r="A208" s="70">
        <v>2</v>
      </c>
      <c r="B208" s="73" t="s">
        <v>53</v>
      </c>
      <c r="C208" s="28">
        <v>2022</v>
      </c>
      <c r="D208" s="29">
        <f t="shared" si="28"/>
        <v>35931.799999999996</v>
      </c>
      <c r="E208" s="29">
        <v>0</v>
      </c>
      <c r="F208" s="29">
        <f>36066.7-134.9</f>
        <v>35931.799999999996</v>
      </c>
      <c r="G208" s="29">
        <v>0</v>
      </c>
      <c r="H208" s="10">
        <v>0</v>
      </c>
      <c r="I208" s="10">
        <v>0</v>
      </c>
      <c r="J208" s="70" t="s">
        <v>15</v>
      </c>
    </row>
    <row r="209" spans="1:10" ht="19.5" customHeight="1" thickBot="1">
      <c r="A209" s="71"/>
      <c r="B209" s="74"/>
      <c r="C209" s="40">
        <v>2023</v>
      </c>
      <c r="D209" s="41">
        <f t="shared" si="28"/>
        <v>36357.4</v>
      </c>
      <c r="E209" s="41">
        <v>0</v>
      </c>
      <c r="F209" s="41">
        <f>36429.4-72</f>
        <v>36357.4</v>
      </c>
      <c r="G209" s="41">
        <v>0</v>
      </c>
      <c r="H209" s="10">
        <v>0</v>
      </c>
      <c r="I209" s="10">
        <v>0</v>
      </c>
      <c r="J209" s="71"/>
    </row>
    <row r="210" spans="1:10" ht="19.5" customHeight="1" thickBot="1">
      <c r="A210" s="71"/>
      <c r="B210" s="74"/>
      <c r="C210" s="25">
        <v>2024</v>
      </c>
      <c r="D210" s="26">
        <f t="shared" si="28"/>
        <v>36357.4</v>
      </c>
      <c r="E210" s="26">
        <v>0</v>
      </c>
      <c r="F210" s="26">
        <f>36429.4-72</f>
        <v>36357.4</v>
      </c>
      <c r="G210" s="26">
        <v>0</v>
      </c>
      <c r="H210" s="10">
        <v>0</v>
      </c>
      <c r="I210" s="10">
        <v>0</v>
      </c>
      <c r="J210" s="71"/>
    </row>
    <row r="211" spans="1:10" ht="19.5" customHeight="1" thickBot="1">
      <c r="A211" s="72"/>
      <c r="B211" s="75"/>
      <c r="C211" s="25">
        <v>2025</v>
      </c>
      <c r="D211" s="26">
        <f t="shared" si="28"/>
        <v>36357.4</v>
      </c>
      <c r="E211" s="26">
        <v>0</v>
      </c>
      <c r="F211" s="26">
        <f>36429.4-72</f>
        <v>36357.4</v>
      </c>
      <c r="G211" s="26">
        <v>0</v>
      </c>
      <c r="H211" s="10">
        <v>0</v>
      </c>
      <c r="I211" s="10">
        <v>0</v>
      </c>
      <c r="J211" s="72"/>
    </row>
    <row r="212" spans="1:10" s="21" customFormat="1" ht="19.5" customHeight="1" thickBot="1">
      <c r="A212" s="70">
        <v>3</v>
      </c>
      <c r="B212" s="73" t="s">
        <v>81</v>
      </c>
      <c r="C212" s="28">
        <v>2022</v>
      </c>
      <c r="D212" s="29">
        <f>SUM(E212:I212)</f>
        <v>134.9</v>
      </c>
      <c r="E212" s="29">
        <v>0</v>
      </c>
      <c r="F212" s="29">
        <v>134.9</v>
      </c>
      <c r="G212" s="29">
        <v>0</v>
      </c>
      <c r="H212" s="10">
        <v>0</v>
      </c>
      <c r="I212" s="10">
        <v>0</v>
      </c>
      <c r="J212" s="70" t="s">
        <v>15</v>
      </c>
    </row>
    <row r="213" spans="1:10" s="21" customFormat="1" ht="19.5" customHeight="1" thickBot="1">
      <c r="A213" s="71"/>
      <c r="B213" s="74"/>
      <c r="C213" s="40">
        <v>2023</v>
      </c>
      <c r="D213" s="41">
        <f>SUM(E213:I213)</f>
        <v>72</v>
      </c>
      <c r="E213" s="41">
        <v>0</v>
      </c>
      <c r="F213" s="41">
        <v>72</v>
      </c>
      <c r="G213" s="41">
        <v>0</v>
      </c>
      <c r="H213" s="10">
        <v>0</v>
      </c>
      <c r="I213" s="10">
        <v>0</v>
      </c>
      <c r="J213" s="71"/>
    </row>
    <row r="214" spans="1:10" s="21" customFormat="1" ht="19.5" customHeight="1" thickBot="1">
      <c r="A214" s="71"/>
      <c r="B214" s="74"/>
      <c r="C214" s="25">
        <v>2024</v>
      </c>
      <c r="D214" s="26">
        <f>SUM(E214:I214)</f>
        <v>72</v>
      </c>
      <c r="E214" s="26">
        <v>0</v>
      </c>
      <c r="F214" s="26">
        <v>72</v>
      </c>
      <c r="G214" s="26">
        <v>0</v>
      </c>
      <c r="H214" s="10">
        <v>0</v>
      </c>
      <c r="I214" s="10">
        <v>0</v>
      </c>
      <c r="J214" s="71"/>
    </row>
    <row r="215" spans="1:10" s="21" customFormat="1" ht="16.5" customHeight="1" thickBot="1">
      <c r="A215" s="72"/>
      <c r="B215" s="75"/>
      <c r="C215" s="25">
        <v>2025</v>
      </c>
      <c r="D215" s="26">
        <f>SUM(E215:I215)</f>
        <v>72</v>
      </c>
      <c r="E215" s="26">
        <v>0</v>
      </c>
      <c r="F215" s="26">
        <v>72</v>
      </c>
      <c r="G215" s="26">
        <v>0</v>
      </c>
      <c r="H215" s="10">
        <v>0</v>
      </c>
      <c r="I215" s="10">
        <v>0</v>
      </c>
      <c r="J215" s="72"/>
    </row>
    <row r="216" spans="1:10" ht="18" customHeight="1" thickBot="1">
      <c r="A216" s="55" t="s">
        <v>16</v>
      </c>
      <c r="B216" s="56"/>
      <c r="C216" s="46">
        <v>2022</v>
      </c>
      <c r="D216" s="31">
        <f aca="true" t="shared" si="29" ref="D216:I216">SUM(D204,D208,D212)</f>
        <v>41519.7</v>
      </c>
      <c r="E216" s="31">
        <f t="shared" si="29"/>
        <v>0</v>
      </c>
      <c r="F216" s="31">
        <f t="shared" si="29"/>
        <v>41519.7</v>
      </c>
      <c r="G216" s="31">
        <f t="shared" si="29"/>
        <v>0</v>
      </c>
      <c r="H216" s="11">
        <f t="shared" si="29"/>
        <v>0</v>
      </c>
      <c r="I216" s="11">
        <f t="shared" si="29"/>
        <v>0</v>
      </c>
      <c r="J216" s="61"/>
    </row>
    <row r="217" spans="1:10" ht="18" customHeight="1" thickBot="1">
      <c r="A217" s="57"/>
      <c r="B217" s="58"/>
      <c r="C217" s="42">
        <v>2023</v>
      </c>
      <c r="D217" s="43">
        <f aca="true" t="shared" si="30" ref="D217:I219">SUM(D205,D209,D213)</f>
        <v>41851.6</v>
      </c>
      <c r="E217" s="43">
        <f t="shared" si="30"/>
        <v>0</v>
      </c>
      <c r="F217" s="43">
        <f t="shared" si="30"/>
        <v>41851.6</v>
      </c>
      <c r="G217" s="43">
        <f t="shared" si="30"/>
        <v>0</v>
      </c>
      <c r="H217" s="11">
        <f t="shared" si="30"/>
        <v>0</v>
      </c>
      <c r="I217" s="11">
        <f t="shared" si="30"/>
        <v>0</v>
      </c>
      <c r="J217" s="62"/>
    </row>
    <row r="218" spans="1:10" ht="18" customHeight="1" thickBot="1">
      <c r="A218" s="57"/>
      <c r="B218" s="58"/>
      <c r="C218" s="34">
        <v>2024</v>
      </c>
      <c r="D218" s="27">
        <f t="shared" si="30"/>
        <v>41851.6</v>
      </c>
      <c r="E218" s="27">
        <f t="shared" si="30"/>
        <v>0</v>
      </c>
      <c r="F218" s="27">
        <f t="shared" si="30"/>
        <v>41851.6</v>
      </c>
      <c r="G218" s="27">
        <f t="shared" si="30"/>
        <v>0</v>
      </c>
      <c r="H218" s="11">
        <f t="shared" si="30"/>
        <v>0</v>
      </c>
      <c r="I218" s="11">
        <f t="shared" si="30"/>
        <v>0</v>
      </c>
      <c r="J218" s="62"/>
    </row>
    <row r="219" spans="1:10" ht="18" customHeight="1" thickBot="1">
      <c r="A219" s="59"/>
      <c r="B219" s="60"/>
      <c r="C219" s="34">
        <v>2025</v>
      </c>
      <c r="D219" s="27">
        <f t="shared" si="30"/>
        <v>41851.6</v>
      </c>
      <c r="E219" s="27">
        <f t="shared" si="30"/>
        <v>0</v>
      </c>
      <c r="F219" s="27">
        <f t="shared" si="30"/>
        <v>41851.6</v>
      </c>
      <c r="G219" s="27">
        <f t="shared" si="30"/>
        <v>0</v>
      </c>
      <c r="H219" s="11">
        <f t="shared" si="30"/>
        <v>0</v>
      </c>
      <c r="I219" s="11">
        <f t="shared" si="30"/>
        <v>0</v>
      </c>
      <c r="J219" s="63"/>
    </row>
    <row r="220" spans="1:10" ht="17.25" customHeight="1" thickBot="1">
      <c r="A220" s="67" t="s">
        <v>54</v>
      </c>
      <c r="B220" s="68"/>
      <c r="C220" s="68"/>
      <c r="D220" s="68"/>
      <c r="E220" s="68"/>
      <c r="F220" s="68"/>
      <c r="G220" s="68"/>
      <c r="H220" s="68"/>
      <c r="I220" s="68"/>
      <c r="J220" s="69"/>
    </row>
    <row r="221" spans="1:10" ht="18" customHeight="1" thickBot="1">
      <c r="A221" s="70">
        <v>1</v>
      </c>
      <c r="B221" s="73" t="s">
        <v>55</v>
      </c>
      <c r="C221" s="28">
        <v>2022</v>
      </c>
      <c r="D221" s="29">
        <f aca="true" t="shared" si="31" ref="D221:D252">SUM(E221:I221)</f>
        <v>1723.75</v>
      </c>
      <c r="E221" s="29">
        <v>0</v>
      </c>
      <c r="F221" s="29">
        <v>0</v>
      </c>
      <c r="G221" s="29">
        <v>1723.75</v>
      </c>
      <c r="H221" s="10">
        <v>0</v>
      </c>
      <c r="I221" s="10">
        <v>0</v>
      </c>
      <c r="J221" s="70" t="s">
        <v>15</v>
      </c>
    </row>
    <row r="222" spans="1:10" ht="18" customHeight="1" thickBot="1">
      <c r="A222" s="71"/>
      <c r="B222" s="74"/>
      <c r="C222" s="40">
        <v>2023</v>
      </c>
      <c r="D222" s="41">
        <f t="shared" si="31"/>
        <v>0</v>
      </c>
      <c r="E222" s="41">
        <v>0</v>
      </c>
      <c r="F222" s="41">
        <v>0</v>
      </c>
      <c r="G222" s="41">
        <v>0</v>
      </c>
      <c r="H222" s="10">
        <v>0</v>
      </c>
      <c r="I222" s="10">
        <v>0</v>
      </c>
      <c r="J222" s="71"/>
    </row>
    <row r="223" spans="1:10" ht="18" customHeight="1" thickBot="1">
      <c r="A223" s="71"/>
      <c r="B223" s="74"/>
      <c r="C223" s="25">
        <v>2024</v>
      </c>
      <c r="D223" s="26">
        <f t="shared" si="31"/>
        <v>0</v>
      </c>
      <c r="E223" s="26">
        <v>0</v>
      </c>
      <c r="F223" s="26">
        <v>0</v>
      </c>
      <c r="G223" s="26">
        <v>0</v>
      </c>
      <c r="H223" s="10">
        <v>0</v>
      </c>
      <c r="I223" s="10">
        <v>0</v>
      </c>
      <c r="J223" s="71"/>
    </row>
    <row r="224" spans="1:10" ht="18" customHeight="1" thickBot="1">
      <c r="A224" s="72"/>
      <c r="B224" s="75"/>
      <c r="C224" s="25">
        <v>2025</v>
      </c>
      <c r="D224" s="26">
        <f t="shared" si="31"/>
        <v>0</v>
      </c>
      <c r="E224" s="26">
        <v>0</v>
      </c>
      <c r="F224" s="26">
        <v>0</v>
      </c>
      <c r="G224" s="26">
        <v>0</v>
      </c>
      <c r="H224" s="10">
        <v>0</v>
      </c>
      <c r="I224" s="10">
        <v>0</v>
      </c>
      <c r="J224" s="72"/>
    </row>
    <row r="225" spans="1:10" ht="18" customHeight="1" thickBot="1">
      <c r="A225" s="70">
        <v>2</v>
      </c>
      <c r="B225" s="73" t="s">
        <v>56</v>
      </c>
      <c r="C225" s="28">
        <v>2022</v>
      </c>
      <c r="D225" s="29">
        <f t="shared" si="31"/>
        <v>5569.87</v>
      </c>
      <c r="E225" s="29">
        <v>0</v>
      </c>
      <c r="F225" s="29">
        <v>0</v>
      </c>
      <c r="G225" s="29">
        <v>5569.87</v>
      </c>
      <c r="H225" s="10">
        <v>0</v>
      </c>
      <c r="I225" s="10">
        <v>0</v>
      </c>
      <c r="J225" s="70" t="s">
        <v>15</v>
      </c>
    </row>
    <row r="226" spans="1:11" ht="18" customHeight="1" thickBot="1">
      <c r="A226" s="71"/>
      <c r="B226" s="74"/>
      <c r="C226" s="40">
        <v>2023</v>
      </c>
      <c r="D226" s="41">
        <f t="shared" si="31"/>
        <v>6573.5</v>
      </c>
      <c r="E226" s="41">
        <v>0</v>
      </c>
      <c r="F226" s="41">
        <v>0</v>
      </c>
      <c r="G226" s="41">
        <v>6573.5</v>
      </c>
      <c r="H226" s="10">
        <v>0</v>
      </c>
      <c r="I226" s="10">
        <v>0</v>
      </c>
      <c r="J226" s="71"/>
      <c r="K226" s="3"/>
    </row>
    <row r="227" spans="1:11" ht="18" customHeight="1" thickBot="1">
      <c r="A227" s="71"/>
      <c r="B227" s="74"/>
      <c r="C227" s="25">
        <v>2024</v>
      </c>
      <c r="D227" s="26">
        <f t="shared" si="31"/>
        <v>6795.19</v>
      </c>
      <c r="E227" s="26">
        <v>0</v>
      </c>
      <c r="F227" s="26">
        <v>0</v>
      </c>
      <c r="G227" s="26">
        <v>6795.19</v>
      </c>
      <c r="H227" s="10">
        <v>0</v>
      </c>
      <c r="I227" s="10">
        <v>0</v>
      </c>
      <c r="J227" s="71"/>
      <c r="K227" s="3"/>
    </row>
    <row r="228" spans="1:10" ht="18" customHeight="1" thickBot="1">
      <c r="A228" s="72"/>
      <c r="B228" s="75"/>
      <c r="C228" s="25">
        <v>2025</v>
      </c>
      <c r="D228" s="26">
        <f t="shared" si="31"/>
        <v>7112.27</v>
      </c>
      <c r="E228" s="26">
        <v>0</v>
      </c>
      <c r="F228" s="26">
        <v>0</v>
      </c>
      <c r="G228" s="26">
        <v>7112.27</v>
      </c>
      <c r="H228" s="10">
        <v>0</v>
      </c>
      <c r="I228" s="10">
        <v>0</v>
      </c>
      <c r="J228" s="72"/>
    </row>
    <row r="229" spans="1:10" ht="15.75" thickBot="1">
      <c r="A229" s="70">
        <v>3</v>
      </c>
      <c r="B229" s="73" t="s">
        <v>57</v>
      </c>
      <c r="C229" s="28">
        <v>2022</v>
      </c>
      <c r="D229" s="29">
        <f t="shared" si="31"/>
        <v>1826</v>
      </c>
      <c r="E229" s="29">
        <v>0</v>
      </c>
      <c r="F229" s="29">
        <v>0</v>
      </c>
      <c r="G229" s="29">
        <f>1826</f>
        <v>1826</v>
      </c>
      <c r="H229" s="10">
        <v>0</v>
      </c>
      <c r="I229" s="10">
        <v>0</v>
      </c>
      <c r="J229" s="70" t="s">
        <v>15</v>
      </c>
    </row>
    <row r="230" spans="1:10" ht="15.75" thickBot="1">
      <c r="A230" s="71"/>
      <c r="B230" s="74"/>
      <c r="C230" s="40">
        <v>2023</v>
      </c>
      <c r="D230" s="41">
        <f t="shared" si="31"/>
        <v>1476</v>
      </c>
      <c r="E230" s="41">
        <v>0</v>
      </c>
      <c r="F230" s="41">
        <v>0</v>
      </c>
      <c r="G230" s="41">
        <v>1476</v>
      </c>
      <c r="H230" s="10">
        <v>0</v>
      </c>
      <c r="I230" s="10">
        <v>0</v>
      </c>
      <c r="J230" s="71"/>
    </row>
    <row r="231" spans="1:10" ht="15.75" thickBot="1">
      <c r="A231" s="71"/>
      <c r="B231" s="74"/>
      <c r="C231" s="25">
        <v>2024</v>
      </c>
      <c r="D231" s="26">
        <f t="shared" si="31"/>
        <v>479.8</v>
      </c>
      <c r="E231" s="26">
        <v>0</v>
      </c>
      <c r="F231" s="26">
        <v>0</v>
      </c>
      <c r="G231" s="26">
        <v>479.8</v>
      </c>
      <c r="H231" s="10">
        <v>0</v>
      </c>
      <c r="I231" s="10">
        <v>0</v>
      </c>
      <c r="J231" s="71"/>
    </row>
    <row r="232" spans="1:10" ht="15.75" thickBot="1">
      <c r="A232" s="72"/>
      <c r="B232" s="75"/>
      <c r="C232" s="25">
        <v>2025</v>
      </c>
      <c r="D232" s="26">
        <f t="shared" si="31"/>
        <v>502.2</v>
      </c>
      <c r="E232" s="26">
        <v>0</v>
      </c>
      <c r="F232" s="26">
        <v>0</v>
      </c>
      <c r="G232" s="26">
        <v>502.2</v>
      </c>
      <c r="H232" s="10">
        <v>0</v>
      </c>
      <c r="I232" s="10">
        <v>0</v>
      </c>
      <c r="J232" s="72"/>
    </row>
    <row r="233" spans="1:10" ht="15.75" thickBot="1">
      <c r="A233" s="70">
        <v>4</v>
      </c>
      <c r="B233" s="73" t="s">
        <v>58</v>
      </c>
      <c r="C233" s="28">
        <v>2022</v>
      </c>
      <c r="D233" s="29">
        <f t="shared" si="31"/>
        <v>357.41</v>
      </c>
      <c r="E233" s="29">
        <v>0</v>
      </c>
      <c r="F233" s="29">
        <v>0</v>
      </c>
      <c r="G233" s="29">
        <v>357.41</v>
      </c>
      <c r="H233" s="10">
        <v>0</v>
      </c>
      <c r="I233" s="10">
        <v>0</v>
      </c>
      <c r="J233" s="70" t="s">
        <v>15</v>
      </c>
    </row>
    <row r="234" spans="1:10" ht="15.75" thickBot="1">
      <c r="A234" s="71"/>
      <c r="B234" s="74"/>
      <c r="C234" s="40">
        <v>2023</v>
      </c>
      <c r="D234" s="41">
        <f t="shared" si="31"/>
        <v>375.8</v>
      </c>
      <c r="E234" s="41">
        <v>0</v>
      </c>
      <c r="F234" s="41">
        <v>0</v>
      </c>
      <c r="G234" s="41">
        <v>375.8</v>
      </c>
      <c r="H234" s="10">
        <v>0</v>
      </c>
      <c r="I234" s="10">
        <v>0</v>
      </c>
      <c r="J234" s="71"/>
    </row>
    <row r="235" spans="1:10" ht="15.75" thickBot="1">
      <c r="A235" s="71"/>
      <c r="B235" s="74"/>
      <c r="C235" s="25">
        <v>2024</v>
      </c>
      <c r="D235" s="26">
        <f t="shared" si="31"/>
        <v>331.9</v>
      </c>
      <c r="E235" s="26">
        <v>0</v>
      </c>
      <c r="F235" s="26">
        <v>0</v>
      </c>
      <c r="G235" s="26">
        <v>331.9</v>
      </c>
      <c r="H235" s="10">
        <v>0</v>
      </c>
      <c r="I235" s="10">
        <v>0</v>
      </c>
      <c r="J235" s="71"/>
    </row>
    <row r="236" spans="1:10" ht="15.75" thickBot="1">
      <c r="A236" s="72"/>
      <c r="B236" s="75"/>
      <c r="C236" s="25">
        <v>2025</v>
      </c>
      <c r="D236" s="26">
        <f t="shared" si="31"/>
        <v>347.4</v>
      </c>
      <c r="E236" s="26">
        <v>0</v>
      </c>
      <c r="F236" s="26">
        <v>0</v>
      </c>
      <c r="G236" s="26">
        <v>347.4</v>
      </c>
      <c r="H236" s="10">
        <v>0</v>
      </c>
      <c r="I236" s="10">
        <v>0</v>
      </c>
      <c r="J236" s="72"/>
    </row>
    <row r="237" spans="1:10" ht="15.75" thickBot="1">
      <c r="A237" s="70">
        <v>5</v>
      </c>
      <c r="B237" s="73" t="s">
        <v>59</v>
      </c>
      <c r="C237" s="28">
        <v>2022</v>
      </c>
      <c r="D237" s="29">
        <f t="shared" si="31"/>
        <v>49.3</v>
      </c>
      <c r="E237" s="29">
        <v>0</v>
      </c>
      <c r="F237" s="29">
        <v>0</v>
      </c>
      <c r="G237" s="29">
        <v>49.3</v>
      </c>
      <c r="H237" s="10">
        <v>0</v>
      </c>
      <c r="I237" s="10">
        <v>0</v>
      </c>
      <c r="J237" s="70" t="s">
        <v>15</v>
      </c>
    </row>
    <row r="238" spans="1:10" ht="15.75" thickBot="1">
      <c r="A238" s="71"/>
      <c r="B238" s="74"/>
      <c r="C238" s="40">
        <v>2023</v>
      </c>
      <c r="D238" s="41">
        <f t="shared" si="31"/>
        <v>50.5</v>
      </c>
      <c r="E238" s="41">
        <v>0</v>
      </c>
      <c r="F238" s="41">
        <v>0</v>
      </c>
      <c r="G238" s="41">
        <v>50.5</v>
      </c>
      <c r="H238" s="10">
        <v>0</v>
      </c>
      <c r="I238" s="10">
        <v>0</v>
      </c>
      <c r="J238" s="71"/>
    </row>
    <row r="239" spans="1:10" ht="15.75" thickBot="1">
      <c r="A239" s="71"/>
      <c r="B239" s="74"/>
      <c r="C239" s="25">
        <v>2024</v>
      </c>
      <c r="D239" s="26">
        <f t="shared" si="31"/>
        <v>44.6</v>
      </c>
      <c r="E239" s="26">
        <v>0</v>
      </c>
      <c r="F239" s="26">
        <v>0</v>
      </c>
      <c r="G239" s="26">
        <v>44.6</v>
      </c>
      <c r="H239" s="10">
        <v>0</v>
      </c>
      <c r="I239" s="10">
        <v>0</v>
      </c>
      <c r="J239" s="71"/>
    </row>
    <row r="240" spans="1:10" ht="15.75" thickBot="1">
      <c r="A240" s="72"/>
      <c r="B240" s="75"/>
      <c r="C240" s="25">
        <v>2025</v>
      </c>
      <c r="D240" s="26">
        <f t="shared" si="31"/>
        <v>46.7</v>
      </c>
      <c r="E240" s="26">
        <v>0</v>
      </c>
      <c r="F240" s="26">
        <v>0</v>
      </c>
      <c r="G240" s="26">
        <v>46.7</v>
      </c>
      <c r="H240" s="10">
        <v>0</v>
      </c>
      <c r="I240" s="10">
        <v>0</v>
      </c>
      <c r="J240" s="72"/>
    </row>
    <row r="241" spans="1:10" ht="17.25" customHeight="1" thickBot="1">
      <c r="A241" s="70">
        <v>6</v>
      </c>
      <c r="B241" s="73" t="s">
        <v>60</v>
      </c>
      <c r="C241" s="28">
        <v>2022</v>
      </c>
      <c r="D241" s="29">
        <f t="shared" si="31"/>
        <v>10.194</v>
      </c>
      <c r="E241" s="29">
        <v>0</v>
      </c>
      <c r="F241" s="29">
        <v>8.97</v>
      </c>
      <c r="G241" s="29">
        <f>1.224</f>
        <v>1.224</v>
      </c>
      <c r="H241" s="10">
        <v>0</v>
      </c>
      <c r="I241" s="10">
        <v>0</v>
      </c>
      <c r="J241" s="70" t="s">
        <v>15</v>
      </c>
    </row>
    <row r="242" spans="1:13" ht="17.25" customHeight="1" thickBot="1">
      <c r="A242" s="71"/>
      <c r="B242" s="74"/>
      <c r="C242" s="40">
        <v>2023</v>
      </c>
      <c r="D242" s="41">
        <f t="shared" si="31"/>
        <v>1031.94</v>
      </c>
      <c r="E242" s="41">
        <v>0</v>
      </c>
      <c r="F242" s="41">
        <v>928.75</v>
      </c>
      <c r="G242" s="41">
        <v>103.19</v>
      </c>
      <c r="H242" s="10">
        <v>0</v>
      </c>
      <c r="I242" s="10">
        <v>0</v>
      </c>
      <c r="J242" s="71"/>
      <c r="K242" s="3"/>
      <c r="M242" s="3"/>
    </row>
    <row r="243" spans="1:13" ht="17.25" customHeight="1" thickBot="1">
      <c r="A243" s="71"/>
      <c r="B243" s="74"/>
      <c r="C243" s="25">
        <v>2024</v>
      </c>
      <c r="D243" s="26">
        <f t="shared" si="31"/>
        <v>1031.94</v>
      </c>
      <c r="E243" s="26">
        <v>0</v>
      </c>
      <c r="F243" s="26">
        <v>918.43</v>
      </c>
      <c r="G243" s="26">
        <v>113.51</v>
      </c>
      <c r="H243" s="10">
        <v>0</v>
      </c>
      <c r="I243" s="10">
        <v>0</v>
      </c>
      <c r="J243" s="71"/>
      <c r="K243" s="3"/>
      <c r="M243" s="3"/>
    </row>
    <row r="244" spans="1:10" ht="17.25" customHeight="1" thickBot="1">
      <c r="A244" s="72"/>
      <c r="B244" s="75"/>
      <c r="C244" s="25">
        <v>2025</v>
      </c>
      <c r="D244" s="26">
        <f t="shared" si="31"/>
        <v>1031.94</v>
      </c>
      <c r="E244" s="26">
        <v>0</v>
      </c>
      <c r="F244" s="26">
        <v>908.11</v>
      </c>
      <c r="G244" s="26">
        <v>123.83</v>
      </c>
      <c r="H244" s="10">
        <v>0</v>
      </c>
      <c r="I244" s="10">
        <v>0</v>
      </c>
      <c r="J244" s="72"/>
    </row>
    <row r="245" spans="1:10" ht="18" customHeight="1" thickBot="1">
      <c r="A245" s="70">
        <v>7</v>
      </c>
      <c r="B245" s="73" t="s">
        <v>61</v>
      </c>
      <c r="C245" s="28">
        <v>2022</v>
      </c>
      <c r="D245" s="29">
        <f t="shared" si="31"/>
        <v>4377.74</v>
      </c>
      <c r="E245" s="29">
        <v>0</v>
      </c>
      <c r="F245" s="29">
        <v>3852.41</v>
      </c>
      <c r="G245" s="29">
        <v>525.33</v>
      </c>
      <c r="H245" s="10">
        <v>0</v>
      </c>
      <c r="I245" s="10">
        <v>0</v>
      </c>
      <c r="J245" s="70" t="s">
        <v>15</v>
      </c>
    </row>
    <row r="246" spans="1:10" ht="18" customHeight="1" thickBot="1">
      <c r="A246" s="71"/>
      <c r="B246" s="74"/>
      <c r="C246" s="40">
        <v>2023</v>
      </c>
      <c r="D246" s="41">
        <f t="shared" si="31"/>
        <v>4572.71</v>
      </c>
      <c r="E246" s="41">
        <v>0</v>
      </c>
      <c r="F246" s="41">
        <v>4115.41</v>
      </c>
      <c r="G246" s="41">
        <v>457.3</v>
      </c>
      <c r="H246" s="10">
        <v>0</v>
      </c>
      <c r="I246" s="10">
        <v>0</v>
      </c>
      <c r="J246" s="71"/>
    </row>
    <row r="247" spans="1:10" ht="18" customHeight="1" thickBot="1">
      <c r="A247" s="71"/>
      <c r="B247" s="74"/>
      <c r="C247" s="25">
        <v>2024</v>
      </c>
      <c r="D247" s="26">
        <f t="shared" si="31"/>
        <v>4624.11</v>
      </c>
      <c r="E247" s="26">
        <v>0</v>
      </c>
      <c r="F247" s="26">
        <v>4115.41</v>
      </c>
      <c r="G247" s="26">
        <v>508.7</v>
      </c>
      <c r="H247" s="10">
        <v>0</v>
      </c>
      <c r="I247" s="10">
        <v>0</v>
      </c>
      <c r="J247" s="71"/>
    </row>
    <row r="248" spans="1:10" ht="18" customHeight="1" thickBot="1">
      <c r="A248" s="72"/>
      <c r="B248" s="75"/>
      <c r="C248" s="25">
        <v>2025</v>
      </c>
      <c r="D248" s="26">
        <f t="shared" si="31"/>
        <v>4676.61</v>
      </c>
      <c r="E248" s="26">
        <v>0</v>
      </c>
      <c r="F248" s="26">
        <v>4115.41</v>
      </c>
      <c r="G248" s="26">
        <v>561.2</v>
      </c>
      <c r="H248" s="10">
        <v>0</v>
      </c>
      <c r="I248" s="10">
        <v>0</v>
      </c>
      <c r="J248" s="72"/>
    </row>
    <row r="249" spans="1:10" ht="17.25" customHeight="1" thickBot="1">
      <c r="A249" s="70">
        <v>8</v>
      </c>
      <c r="B249" s="73" t="s">
        <v>62</v>
      </c>
      <c r="C249" s="28">
        <v>2022</v>
      </c>
      <c r="D249" s="29">
        <f t="shared" si="31"/>
        <v>0</v>
      </c>
      <c r="E249" s="29">
        <v>0</v>
      </c>
      <c r="F249" s="29">
        <v>0</v>
      </c>
      <c r="G249" s="29">
        <v>0</v>
      </c>
      <c r="H249" s="10">
        <v>0</v>
      </c>
      <c r="I249" s="10">
        <v>0</v>
      </c>
      <c r="J249" s="70" t="s">
        <v>15</v>
      </c>
    </row>
    <row r="250" spans="1:10" ht="17.25" customHeight="1" thickBot="1">
      <c r="A250" s="71"/>
      <c r="B250" s="74"/>
      <c r="C250" s="40">
        <v>2023</v>
      </c>
      <c r="D250" s="41">
        <f t="shared" si="31"/>
        <v>0</v>
      </c>
      <c r="E250" s="41">
        <v>0</v>
      </c>
      <c r="F250" s="41">
        <v>0</v>
      </c>
      <c r="G250" s="41">
        <v>0</v>
      </c>
      <c r="H250" s="10">
        <v>0</v>
      </c>
      <c r="I250" s="10">
        <v>0</v>
      </c>
      <c r="J250" s="71"/>
    </row>
    <row r="251" spans="1:10" ht="17.25" customHeight="1" thickBot="1">
      <c r="A251" s="71"/>
      <c r="B251" s="74"/>
      <c r="C251" s="25">
        <v>2024</v>
      </c>
      <c r="D251" s="26">
        <f t="shared" si="31"/>
        <v>0</v>
      </c>
      <c r="E251" s="26">
        <v>0</v>
      </c>
      <c r="F251" s="26">
        <v>0</v>
      </c>
      <c r="G251" s="26">
        <v>0</v>
      </c>
      <c r="H251" s="10">
        <v>0</v>
      </c>
      <c r="I251" s="10">
        <v>0</v>
      </c>
      <c r="J251" s="71"/>
    </row>
    <row r="252" spans="1:10" ht="17.25" customHeight="1" thickBot="1">
      <c r="A252" s="72"/>
      <c r="B252" s="75"/>
      <c r="C252" s="25">
        <v>2025</v>
      </c>
      <c r="D252" s="26">
        <f t="shared" si="31"/>
        <v>0</v>
      </c>
      <c r="E252" s="26">
        <v>0</v>
      </c>
      <c r="F252" s="26">
        <v>0</v>
      </c>
      <c r="G252" s="26">
        <v>0</v>
      </c>
      <c r="H252" s="10">
        <v>0</v>
      </c>
      <c r="I252" s="10">
        <v>0</v>
      </c>
      <c r="J252" s="72"/>
    </row>
    <row r="253" spans="1:10" ht="15.75" thickBot="1">
      <c r="A253" s="55" t="s">
        <v>16</v>
      </c>
      <c r="B253" s="56"/>
      <c r="C253" s="46">
        <v>2022</v>
      </c>
      <c r="D253" s="31">
        <f aca="true" t="shared" si="32" ref="D253:I253">SUM(D221,D225,D229,D233,D237,D241,D245,D249)</f>
        <v>13914.263999999997</v>
      </c>
      <c r="E253" s="31">
        <f t="shared" si="32"/>
        <v>0</v>
      </c>
      <c r="F253" s="31">
        <f t="shared" si="32"/>
        <v>3861.3799999999997</v>
      </c>
      <c r="G253" s="31">
        <f t="shared" si="32"/>
        <v>10052.883999999998</v>
      </c>
      <c r="H253" s="11">
        <f t="shared" si="32"/>
        <v>0</v>
      </c>
      <c r="I253" s="11">
        <f t="shared" si="32"/>
        <v>0</v>
      </c>
      <c r="J253" s="61"/>
    </row>
    <row r="254" spans="1:10" ht="15.75" thickBot="1">
      <c r="A254" s="57"/>
      <c r="B254" s="58"/>
      <c r="C254" s="42">
        <v>2023</v>
      </c>
      <c r="D254" s="43">
        <f aca="true" t="shared" si="33" ref="D254:I256">SUM(D222,D226,D230,D234,D238,D242,D246,D250)</f>
        <v>14080.45</v>
      </c>
      <c r="E254" s="43">
        <f t="shared" si="33"/>
        <v>0</v>
      </c>
      <c r="F254" s="43">
        <f t="shared" si="33"/>
        <v>5044.16</v>
      </c>
      <c r="G254" s="43">
        <f t="shared" si="33"/>
        <v>9036.289999999999</v>
      </c>
      <c r="H254" s="11">
        <f t="shared" si="33"/>
        <v>0</v>
      </c>
      <c r="I254" s="11">
        <f t="shared" si="33"/>
        <v>0</v>
      </c>
      <c r="J254" s="62"/>
    </row>
    <row r="255" spans="1:10" ht="15.75" thickBot="1">
      <c r="A255" s="57"/>
      <c r="B255" s="58"/>
      <c r="C255" s="34">
        <v>2024</v>
      </c>
      <c r="D255" s="27">
        <f t="shared" si="33"/>
        <v>13307.54</v>
      </c>
      <c r="E255" s="27">
        <f t="shared" si="33"/>
        <v>0</v>
      </c>
      <c r="F255" s="27">
        <f t="shared" si="33"/>
        <v>5033.84</v>
      </c>
      <c r="G255" s="27">
        <f t="shared" si="33"/>
        <v>8273.7</v>
      </c>
      <c r="H255" s="11">
        <f t="shared" si="33"/>
        <v>0</v>
      </c>
      <c r="I255" s="11">
        <f t="shared" si="33"/>
        <v>0</v>
      </c>
      <c r="J255" s="62"/>
    </row>
    <row r="256" spans="1:10" ht="15.75" thickBot="1">
      <c r="A256" s="59"/>
      <c r="B256" s="60"/>
      <c r="C256" s="34">
        <v>2025</v>
      </c>
      <c r="D256" s="27">
        <f t="shared" si="33"/>
        <v>13717.119999999999</v>
      </c>
      <c r="E256" s="27">
        <f t="shared" si="33"/>
        <v>0</v>
      </c>
      <c r="F256" s="27">
        <f t="shared" si="33"/>
        <v>5023.5199999999995</v>
      </c>
      <c r="G256" s="27">
        <f t="shared" si="33"/>
        <v>8693.6</v>
      </c>
      <c r="H256" s="11">
        <f t="shared" si="33"/>
        <v>0</v>
      </c>
      <c r="I256" s="11">
        <f t="shared" si="33"/>
        <v>0</v>
      </c>
      <c r="J256" s="63"/>
    </row>
    <row r="257" spans="1:10" ht="18" customHeight="1" thickBot="1">
      <c r="A257" s="67" t="s">
        <v>63</v>
      </c>
      <c r="B257" s="68"/>
      <c r="C257" s="68"/>
      <c r="D257" s="68"/>
      <c r="E257" s="68"/>
      <c r="F257" s="68"/>
      <c r="G257" s="68"/>
      <c r="H257" s="68"/>
      <c r="I257" s="68"/>
      <c r="J257" s="69"/>
    </row>
    <row r="258" spans="1:10" ht="15.75" thickBot="1">
      <c r="A258" s="70">
        <v>1</v>
      </c>
      <c r="B258" s="73" t="s">
        <v>64</v>
      </c>
      <c r="C258" s="25">
        <v>2022</v>
      </c>
      <c r="D258" s="26">
        <f aca="true" t="shared" si="34" ref="D258:D273">SUM(E258:I258)</f>
        <v>455.76</v>
      </c>
      <c r="E258" s="26">
        <v>0</v>
      </c>
      <c r="F258" s="26">
        <v>0</v>
      </c>
      <c r="G258" s="26">
        <v>455.76</v>
      </c>
      <c r="H258" s="10">
        <v>0</v>
      </c>
      <c r="I258" s="10">
        <v>0</v>
      </c>
      <c r="J258" s="70" t="s">
        <v>15</v>
      </c>
    </row>
    <row r="259" spans="1:10" ht="15.75" thickBot="1">
      <c r="A259" s="71"/>
      <c r="B259" s="74"/>
      <c r="C259" s="40">
        <v>2023</v>
      </c>
      <c r="D259" s="41">
        <f t="shared" si="34"/>
        <v>855.2</v>
      </c>
      <c r="E259" s="41">
        <v>0</v>
      </c>
      <c r="F259" s="41">
        <v>0</v>
      </c>
      <c r="G259" s="41">
        <v>855.2</v>
      </c>
      <c r="H259" s="10">
        <v>0</v>
      </c>
      <c r="I259" s="10">
        <v>0</v>
      </c>
      <c r="J259" s="71"/>
    </row>
    <row r="260" spans="1:10" ht="15.75" thickBot="1">
      <c r="A260" s="71"/>
      <c r="B260" s="74"/>
      <c r="C260" s="25">
        <v>2024</v>
      </c>
      <c r="D260" s="26">
        <f t="shared" si="34"/>
        <v>755.3</v>
      </c>
      <c r="E260" s="26">
        <v>0</v>
      </c>
      <c r="F260" s="26">
        <v>0</v>
      </c>
      <c r="G260" s="26">
        <v>755.3</v>
      </c>
      <c r="H260" s="10">
        <v>0</v>
      </c>
      <c r="I260" s="10">
        <v>0</v>
      </c>
      <c r="J260" s="71"/>
    </row>
    <row r="261" spans="1:10" ht="15.75" thickBot="1">
      <c r="A261" s="72"/>
      <c r="B261" s="75"/>
      <c r="C261" s="25">
        <v>2025</v>
      </c>
      <c r="D261" s="26">
        <f t="shared" si="34"/>
        <v>790.3</v>
      </c>
      <c r="E261" s="26">
        <v>0</v>
      </c>
      <c r="F261" s="26">
        <v>0</v>
      </c>
      <c r="G261" s="26">
        <v>790.3</v>
      </c>
      <c r="H261" s="10">
        <v>0</v>
      </c>
      <c r="I261" s="10">
        <v>0</v>
      </c>
      <c r="J261" s="72"/>
    </row>
    <row r="262" spans="1:10" ht="18.75" customHeight="1" thickBot="1">
      <c r="A262" s="70">
        <v>2</v>
      </c>
      <c r="B262" s="73" t="s">
        <v>65</v>
      </c>
      <c r="C262" s="28">
        <v>2022</v>
      </c>
      <c r="D262" s="29">
        <f t="shared" si="34"/>
        <v>98.9</v>
      </c>
      <c r="E262" s="29">
        <v>0</v>
      </c>
      <c r="F262" s="29">
        <v>0</v>
      </c>
      <c r="G262" s="29">
        <v>98.9</v>
      </c>
      <c r="H262" s="10">
        <v>0</v>
      </c>
      <c r="I262" s="10">
        <v>0</v>
      </c>
      <c r="J262" s="70" t="s">
        <v>15</v>
      </c>
    </row>
    <row r="263" spans="1:10" ht="15.75" thickBot="1">
      <c r="A263" s="71"/>
      <c r="B263" s="74"/>
      <c r="C263" s="40">
        <v>2023</v>
      </c>
      <c r="D263" s="41">
        <f t="shared" si="34"/>
        <v>240.8</v>
      </c>
      <c r="E263" s="41">
        <v>0</v>
      </c>
      <c r="F263" s="41">
        <v>0</v>
      </c>
      <c r="G263" s="41">
        <v>240.8</v>
      </c>
      <c r="H263" s="10">
        <v>0</v>
      </c>
      <c r="I263" s="10">
        <v>0</v>
      </c>
      <c r="J263" s="71"/>
    </row>
    <row r="264" spans="1:10" ht="15.75" thickBot="1">
      <c r="A264" s="71"/>
      <c r="B264" s="74"/>
      <c r="C264" s="25">
        <v>2024</v>
      </c>
      <c r="D264" s="26">
        <f t="shared" si="34"/>
        <v>212.7</v>
      </c>
      <c r="E264" s="26">
        <v>0</v>
      </c>
      <c r="F264" s="26">
        <v>0</v>
      </c>
      <c r="G264" s="26">
        <v>212.7</v>
      </c>
      <c r="H264" s="10">
        <v>0</v>
      </c>
      <c r="I264" s="10">
        <v>0</v>
      </c>
      <c r="J264" s="71"/>
    </row>
    <row r="265" spans="1:10" ht="15.75" thickBot="1">
      <c r="A265" s="72"/>
      <c r="B265" s="75"/>
      <c r="C265" s="25">
        <v>2025</v>
      </c>
      <c r="D265" s="26">
        <f t="shared" si="34"/>
        <v>222.6</v>
      </c>
      <c r="E265" s="26">
        <v>0</v>
      </c>
      <c r="F265" s="26">
        <v>0</v>
      </c>
      <c r="G265" s="26">
        <v>222.6</v>
      </c>
      <c r="H265" s="10">
        <v>0</v>
      </c>
      <c r="I265" s="10">
        <v>0</v>
      </c>
      <c r="J265" s="72"/>
    </row>
    <row r="266" spans="1:10" ht="15.75" thickBot="1">
      <c r="A266" s="70">
        <v>3</v>
      </c>
      <c r="B266" s="73" t="s">
        <v>66</v>
      </c>
      <c r="C266" s="28">
        <v>2022</v>
      </c>
      <c r="D266" s="29">
        <f t="shared" si="34"/>
        <v>15.8</v>
      </c>
      <c r="E266" s="29">
        <v>0</v>
      </c>
      <c r="F266" s="29">
        <v>0</v>
      </c>
      <c r="G266" s="29">
        <v>15.8</v>
      </c>
      <c r="H266" s="10">
        <v>0</v>
      </c>
      <c r="I266" s="10">
        <v>0</v>
      </c>
      <c r="J266" s="70" t="s">
        <v>15</v>
      </c>
    </row>
    <row r="267" spans="1:10" ht="15.75" thickBot="1">
      <c r="A267" s="71"/>
      <c r="B267" s="74"/>
      <c r="C267" s="40">
        <v>2023</v>
      </c>
      <c r="D267" s="41">
        <f t="shared" si="34"/>
        <v>16</v>
      </c>
      <c r="E267" s="41">
        <v>0</v>
      </c>
      <c r="F267" s="41">
        <v>0</v>
      </c>
      <c r="G267" s="41">
        <v>16</v>
      </c>
      <c r="H267" s="10">
        <v>0</v>
      </c>
      <c r="I267" s="10">
        <v>0</v>
      </c>
      <c r="J267" s="71"/>
    </row>
    <row r="268" spans="1:10" ht="15.75" thickBot="1">
      <c r="A268" s="71"/>
      <c r="B268" s="74"/>
      <c r="C268" s="25">
        <v>2024</v>
      </c>
      <c r="D268" s="26">
        <f t="shared" si="34"/>
        <v>14.1</v>
      </c>
      <c r="E268" s="26">
        <v>0</v>
      </c>
      <c r="F268" s="26">
        <v>0</v>
      </c>
      <c r="G268" s="26">
        <v>14.1</v>
      </c>
      <c r="H268" s="10">
        <v>0</v>
      </c>
      <c r="I268" s="10">
        <v>0</v>
      </c>
      <c r="J268" s="71"/>
    </row>
    <row r="269" spans="1:10" ht="15.75" thickBot="1">
      <c r="A269" s="72"/>
      <c r="B269" s="75"/>
      <c r="C269" s="25">
        <v>2025</v>
      </c>
      <c r="D269" s="26">
        <f t="shared" si="34"/>
        <v>14.8</v>
      </c>
      <c r="E269" s="26">
        <v>0</v>
      </c>
      <c r="F269" s="26">
        <v>0</v>
      </c>
      <c r="G269" s="26">
        <v>14.8</v>
      </c>
      <c r="H269" s="10">
        <v>0</v>
      </c>
      <c r="I269" s="10">
        <v>0</v>
      </c>
      <c r="J269" s="72"/>
    </row>
    <row r="270" spans="1:10" ht="15.75" thickBot="1">
      <c r="A270" s="70">
        <v>4</v>
      </c>
      <c r="B270" s="73" t="s">
        <v>67</v>
      </c>
      <c r="C270" s="28">
        <v>2022</v>
      </c>
      <c r="D270" s="29">
        <f t="shared" si="34"/>
        <v>280</v>
      </c>
      <c r="E270" s="29">
        <v>0</v>
      </c>
      <c r="F270" s="29">
        <v>246.4</v>
      </c>
      <c r="G270" s="29">
        <v>33.6</v>
      </c>
      <c r="H270" s="10">
        <v>0</v>
      </c>
      <c r="I270" s="10">
        <v>0</v>
      </c>
      <c r="J270" s="70" t="s">
        <v>15</v>
      </c>
    </row>
    <row r="271" spans="1:10" ht="15.75" thickBot="1">
      <c r="A271" s="71"/>
      <c r="B271" s="74"/>
      <c r="C271" s="40">
        <v>2023</v>
      </c>
      <c r="D271" s="41">
        <f t="shared" si="34"/>
        <v>280</v>
      </c>
      <c r="E271" s="41">
        <v>0</v>
      </c>
      <c r="F271" s="41">
        <v>252</v>
      </c>
      <c r="G271" s="41">
        <v>28</v>
      </c>
      <c r="H271" s="10">
        <v>0</v>
      </c>
      <c r="I271" s="10">
        <v>0</v>
      </c>
      <c r="J271" s="71"/>
    </row>
    <row r="272" spans="1:10" ht="15.75" thickBot="1">
      <c r="A272" s="71"/>
      <c r="B272" s="74"/>
      <c r="C272" s="25">
        <v>2024</v>
      </c>
      <c r="D272" s="26">
        <f t="shared" si="34"/>
        <v>280</v>
      </c>
      <c r="E272" s="26">
        <v>0</v>
      </c>
      <c r="F272" s="26">
        <v>249.2</v>
      </c>
      <c r="G272" s="26">
        <v>30.8</v>
      </c>
      <c r="H272" s="10">
        <v>0</v>
      </c>
      <c r="I272" s="10">
        <v>0</v>
      </c>
      <c r="J272" s="71"/>
    </row>
    <row r="273" spans="1:10" ht="15.75" thickBot="1">
      <c r="A273" s="72"/>
      <c r="B273" s="75"/>
      <c r="C273" s="25">
        <v>2025</v>
      </c>
      <c r="D273" s="26">
        <f t="shared" si="34"/>
        <v>280</v>
      </c>
      <c r="E273" s="26">
        <v>0</v>
      </c>
      <c r="F273" s="26">
        <v>246.4</v>
      </c>
      <c r="G273" s="26">
        <v>33.6</v>
      </c>
      <c r="H273" s="10">
        <v>0</v>
      </c>
      <c r="I273" s="10">
        <v>0</v>
      </c>
      <c r="J273" s="72"/>
    </row>
    <row r="274" spans="1:10" ht="15.75" thickBot="1">
      <c r="A274" s="55" t="s">
        <v>16</v>
      </c>
      <c r="B274" s="56"/>
      <c r="C274" s="46">
        <v>2022</v>
      </c>
      <c r="D274" s="31">
        <f aca="true" t="shared" si="35" ref="D274:I274">SUM(D258,D262,D266,D270)</f>
        <v>850.4599999999999</v>
      </c>
      <c r="E274" s="31">
        <f t="shared" si="35"/>
        <v>0</v>
      </c>
      <c r="F274" s="31">
        <f t="shared" si="35"/>
        <v>246.4</v>
      </c>
      <c r="G274" s="31">
        <f t="shared" si="35"/>
        <v>604.06</v>
      </c>
      <c r="H274" s="11">
        <f t="shared" si="35"/>
        <v>0</v>
      </c>
      <c r="I274" s="11">
        <f t="shared" si="35"/>
        <v>0</v>
      </c>
      <c r="J274" s="61"/>
    </row>
    <row r="275" spans="1:10" ht="15.75" thickBot="1">
      <c r="A275" s="57"/>
      <c r="B275" s="58"/>
      <c r="C275" s="42">
        <v>2023</v>
      </c>
      <c r="D275" s="43">
        <f aca="true" t="shared" si="36" ref="D275:I277">SUM(D259,D263,D267,D271)</f>
        <v>1392</v>
      </c>
      <c r="E275" s="43">
        <f t="shared" si="36"/>
        <v>0</v>
      </c>
      <c r="F275" s="43">
        <f t="shared" si="36"/>
        <v>252</v>
      </c>
      <c r="G275" s="43">
        <f t="shared" si="36"/>
        <v>1140</v>
      </c>
      <c r="H275" s="11">
        <f t="shared" si="36"/>
        <v>0</v>
      </c>
      <c r="I275" s="11">
        <f t="shared" si="36"/>
        <v>0</v>
      </c>
      <c r="J275" s="62"/>
    </row>
    <row r="276" spans="1:10" ht="15.75" thickBot="1">
      <c r="A276" s="57"/>
      <c r="B276" s="58"/>
      <c r="C276" s="34">
        <v>2024</v>
      </c>
      <c r="D276" s="27">
        <f t="shared" si="36"/>
        <v>1262.1</v>
      </c>
      <c r="E276" s="27">
        <f t="shared" si="36"/>
        <v>0</v>
      </c>
      <c r="F276" s="27">
        <f t="shared" si="36"/>
        <v>249.2</v>
      </c>
      <c r="G276" s="27">
        <f t="shared" si="36"/>
        <v>1012.9</v>
      </c>
      <c r="H276" s="11">
        <f t="shared" si="36"/>
        <v>0</v>
      </c>
      <c r="I276" s="11">
        <f t="shared" si="36"/>
        <v>0</v>
      </c>
      <c r="J276" s="62"/>
    </row>
    <row r="277" spans="1:10" ht="15.75" thickBot="1">
      <c r="A277" s="57"/>
      <c r="B277" s="58"/>
      <c r="C277" s="34">
        <v>2025</v>
      </c>
      <c r="D277" s="27">
        <f t="shared" si="36"/>
        <v>1307.7</v>
      </c>
      <c r="E277" s="27">
        <f t="shared" si="36"/>
        <v>0</v>
      </c>
      <c r="F277" s="27">
        <f t="shared" si="36"/>
        <v>246.4</v>
      </c>
      <c r="G277" s="27">
        <f t="shared" si="36"/>
        <v>1061.3</v>
      </c>
      <c r="H277" s="11">
        <f t="shared" si="36"/>
        <v>0</v>
      </c>
      <c r="I277" s="11">
        <f t="shared" si="36"/>
        <v>0</v>
      </c>
      <c r="J277" s="63"/>
    </row>
    <row r="278" spans="1:10" s="6" customFormat="1" ht="15.75" thickBot="1">
      <c r="A278" s="110" t="s">
        <v>78</v>
      </c>
      <c r="B278" s="111"/>
      <c r="C278" s="47">
        <v>2022</v>
      </c>
      <c r="D278" s="48">
        <f aca="true" t="shared" si="37" ref="D278:I281">D92+D153+D174+D199+D216+D253+D274</f>
        <v>1088629.8819</v>
      </c>
      <c r="E278" s="48">
        <f t="shared" si="37"/>
        <v>23664.010000000002</v>
      </c>
      <c r="F278" s="48">
        <f t="shared" si="37"/>
        <v>623246.0349999999</v>
      </c>
      <c r="G278" s="48">
        <f t="shared" si="37"/>
        <v>441719.8369000001</v>
      </c>
      <c r="H278" s="16">
        <f t="shared" si="37"/>
        <v>0</v>
      </c>
      <c r="I278" s="16">
        <f t="shared" si="37"/>
        <v>0</v>
      </c>
      <c r="J278" s="116"/>
    </row>
    <row r="279" spans="1:10" s="6" customFormat="1" ht="15.75" thickBot="1">
      <c r="A279" s="112"/>
      <c r="B279" s="113"/>
      <c r="C279" s="44">
        <v>2023</v>
      </c>
      <c r="D279" s="45">
        <f t="shared" si="37"/>
        <v>1078686.98</v>
      </c>
      <c r="E279" s="45">
        <f t="shared" si="37"/>
        <v>23652.72</v>
      </c>
      <c r="F279" s="45">
        <f t="shared" si="37"/>
        <v>588588.42</v>
      </c>
      <c r="G279" s="45">
        <f t="shared" si="37"/>
        <v>466445.8399999999</v>
      </c>
      <c r="H279" s="16">
        <f t="shared" si="37"/>
        <v>0</v>
      </c>
      <c r="I279" s="16">
        <f t="shared" si="37"/>
        <v>0</v>
      </c>
      <c r="J279" s="117"/>
    </row>
    <row r="280" spans="1:10" s="6" customFormat="1" ht="15.75" thickBot="1">
      <c r="A280" s="112"/>
      <c r="B280" s="113"/>
      <c r="C280" s="36">
        <v>2024</v>
      </c>
      <c r="D280" s="24">
        <f t="shared" si="37"/>
        <v>1006835.03</v>
      </c>
      <c r="E280" s="24">
        <f t="shared" si="37"/>
        <v>23746.35</v>
      </c>
      <c r="F280" s="24">
        <f t="shared" si="37"/>
        <v>584354.4099999998</v>
      </c>
      <c r="G280" s="24">
        <f t="shared" si="37"/>
        <v>398734.27</v>
      </c>
      <c r="H280" s="16">
        <f t="shared" si="37"/>
        <v>0</v>
      </c>
      <c r="I280" s="16">
        <f t="shared" si="37"/>
        <v>0</v>
      </c>
      <c r="J280" s="117"/>
    </row>
    <row r="281" spans="1:10" s="6" customFormat="1" ht="15.75" thickBot="1">
      <c r="A281" s="114"/>
      <c r="B281" s="115"/>
      <c r="C281" s="36">
        <v>2025</v>
      </c>
      <c r="D281" s="24">
        <f t="shared" si="37"/>
        <v>1037665.96</v>
      </c>
      <c r="E281" s="24">
        <f t="shared" si="37"/>
        <v>24039.83</v>
      </c>
      <c r="F281" s="24">
        <f t="shared" si="37"/>
        <v>587488.7300000001</v>
      </c>
      <c r="G281" s="24">
        <f t="shared" si="37"/>
        <v>426137.3999999999</v>
      </c>
      <c r="H281" s="16">
        <f t="shared" si="37"/>
        <v>0</v>
      </c>
      <c r="I281" s="16">
        <f t="shared" si="37"/>
        <v>0</v>
      </c>
      <c r="J281" s="118"/>
    </row>
    <row r="282" spans="1:10" ht="16.5" thickBot="1">
      <c r="A282" s="122" t="s">
        <v>68</v>
      </c>
      <c r="B282" s="123"/>
      <c r="C282" s="123"/>
      <c r="D282" s="123"/>
      <c r="E282" s="123"/>
      <c r="F282" s="123"/>
      <c r="G282" s="123"/>
      <c r="H282" s="123"/>
      <c r="I282" s="123"/>
      <c r="J282" s="124"/>
    </row>
    <row r="283" spans="1:10" ht="15.75" thickBot="1">
      <c r="A283" s="125" t="s">
        <v>69</v>
      </c>
      <c r="B283" s="126"/>
      <c r="C283" s="126"/>
      <c r="D283" s="126"/>
      <c r="E283" s="126"/>
      <c r="F283" s="126"/>
      <c r="G283" s="126"/>
      <c r="H283" s="126"/>
      <c r="I283" s="126"/>
      <c r="J283" s="127"/>
    </row>
    <row r="284" spans="1:10" ht="15.75" thickBot="1">
      <c r="A284" s="70">
        <v>1</v>
      </c>
      <c r="B284" s="73" t="s">
        <v>70</v>
      </c>
      <c r="C284" s="28">
        <v>2022</v>
      </c>
      <c r="D284" s="29">
        <f>SUM(E284:I284)</f>
        <v>0</v>
      </c>
      <c r="E284" s="29">
        <v>0</v>
      </c>
      <c r="F284" s="29">
        <v>0</v>
      </c>
      <c r="G284" s="29">
        <v>0</v>
      </c>
      <c r="H284" s="10">
        <v>0</v>
      </c>
      <c r="I284" s="10">
        <v>0</v>
      </c>
      <c r="J284" s="70" t="s">
        <v>15</v>
      </c>
    </row>
    <row r="285" spans="1:10" ht="15.75" thickBot="1">
      <c r="A285" s="71"/>
      <c r="B285" s="74"/>
      <c r="C285" s="40">
        <v>2023</v>
      </c>
      <c r="D285" s="41">
        <f>SUM(E285:I285)</f>
        <v>26985</v>
      </c>
      <c r="E285" s="41">
        <v>0</v>
      </c>
      <c r="F285" s="41">
        <v>24286.5</v>
      </c>
      <c r="G285" s="41">
        <v>2698.5</v>
      </c>
      <c r="H285" s="10">
        <v>0</v>
      </c>
      <c r="I285" s="10">
        <v>0</v>
      </c>
      <c r="J285" s="71"/>
    </row>
    <row r="286" spans="1:10" ht="15.75" thickBot="1">
      <c r="A286" s="71"/>
      <c r="B286" s="74"/>
      <c r="C286" s="25">
        <v>2024</v>
      </c>
      <c r="D286" s="26">
        <f>SUM(E286:I286)</f>
        <v>75561.8</v>
      </c>
      <c r="E286" s="26">
        <v>0</v>
      </c>
      <c r="F286" s="26">
        <v>67250</v>
      </c>
      <c r="G286" s="26">
        <v>8311.8</v>
      </c>
      <c r="H286" s="10">
        <v>0</v>
      </c>
      <c r="I286" s="10">
        <v>0</v>
      </c>
      <c r="J286" s="71"/>
    </row>
    <row r="287" spans="1:10" ht="15.75" thickBot="1">
      <c r="A287" s="72"/>
      <c r="B287" s="75"/>
      <c r="C287" s="25">
        <v>2025</v>
      </c>
      <c r="D287" s="26">
        <f>SUM(E287:I287)</f>
        <v>0</v>
      </c>
      <c r="E287" s="26">
        <v>0</v>
      </c>
      <c r="F287" s="26">
        <v>0</v>
      </c>
      <c r="G287" s="26">
        <v>0</v>
      </c>
      <c r="H287" s="10">
        <v>0</v>
      </c>
      <c r="I287" s="10">
        <v>0</v>
      </c>
      <c r="J287" s="72"/>
    </row>
    <row r="288" spans="1:10" ht="18.75" customHeight="1" thickBot="1">
      <c r="A288" s="55" t="s">
        <v>16</v>
      </c>
      <c r="B288" s="56"/>
      <c r="C288" s="46">
        <v>2022</v>
      </c>
      <c r="D288" s="31">
        <f aca="true" t="shared" si="38" ref="D288:I288">SUM(D284)</f>
        <v>0</v>
      </c>
      <c r="E288" s="31">
        <f t="shared" si="38"/>
        <v>0</v>
      </c>
      <c r="F288" s="31">
        <f t="shared" si="38"/>
        <v>0</v>
      </c>
      <c r="G288" s="31">
        <f t="shared" si="38"/>
        <v>0</v>
      </c>
      <c r="H288" s="11">
        <f t="shared" si="38"/>
        <v>0</v>
      </c>
      <c r="I288" s="11">
        <f t="shared" si="38"/>
        <v>0</v>
      </c>
      <c r="J288" s="61"/>
    </row>
    <row r="289" spans="1:10" ht="18.75" customHeight="1" thickBot="1">
      <c r="A289" s="57"/>
      <c r="B289" s="58"/>
      <c r="C289" s="42">
        <v>2023</v>
      </c>
      <c r="D289" s="43">
        <f aca="true" t="shared" si="39" ref="D289:I291">SUM(D285)</f>
        <v>26985</v>
      </c>
      <c r="E289" s="43">
        <f t="shared" si="39"/>
        <v>0</v>
      </c>
      <c r="F289" s="43">
        <f t="shared" si="39"/>
        <v>24286.5</v>
      </c>
      <c r="G289" s="43">
        <f t="shared" si="39"/>
        <v>2698.5</v>
      </c>
      <c r="H289" s="11">
        <f t="shared" si="39"/>
        <v>0</v>
      </c>
      <c r="I289" s="11">
        <f t="shared" si="39"/>
        <v>0</v>
      </c>
      <c r="J289" s="62"/>
    </row>
    <row r="290" spans="1:10" ht="18.75" customHeight="1" thickBot="1">
      <c r="A290" s="57"/>
      <c r="B290" s="58"/>
      <c r="C290" s="34">
        <v>2024</v>
      </c>
      <c r="D290" s="27">
        <f t="shared" si="39"/>
        <v>75561.8</v>
      </c>
      <c r="E290" s="27">
        <f t="shared" si="39"/>
        <v>0</v>
      </c>
      <c r="F290" s="27">
        <f t="shared" si="39"/>
        <v>67250</v>
      </c>
      <c r="G290" s="27">
        <f t="shared" si="39"/>
        <v>8311.8</v>
      </c>
      <c r="H290" s="11">
        <f t="shared" si="39"/>
        <v>0</v>
      </c>
      <c r="I290" s="11">
        <f t="shared" si="39"/>
        <v>0</v>
      </c>
      <c r="J290" s="62"/>
    </row>
    <row r="291" spans="1:10" ht="18.75" customHeight="1" thickBot="1">
      <c r="A291" s="59"/>
      <c r="B291" s="60"/>
      <c r="C291" s="34">
        <v>2025</v>
      </c>
      <c r="D291" s="27">
        <f t="shared" si="39"/>
        <v>0</v>
      </c>
      <c r="E291" s="27">
        <f t="shared" si="39"/>
        <v>0</v>
      </c>
      <c r="F291" s="27">
        <f t="shared" si="39"/>
        <v>0</v>
      </c>
      <c r="G291" s="27">
        <f t="shared" si="39"/>
        <v>0</v>
      </c>
      <c r="H291" s="11">
        <f t="shared" si="39"/>
        <v>0</v>
      </c>
      <c r="I291" s="11">
        <f t="shared" si="39"/>
        <v>0</v>
      </c>
      <c r="J291" s="63"/>
    </row>
    <row r="292" spans="1:10" ht="15.75" thickBot="1">
      <c r="A292" s="107" t="s">
        <v>71</v>
      </c>
      <c r="B292" s="108"/>
      <c r="C292" s="108"/>
      <c r="D292" s="108"/>
      <c r="E292" s="108"/>
      <c r="F292" s="108"/>
      <c r="G292" s="108"/>
      <c r="H292" s="108"/>
      <c r="I292" s="108"/>
      <c r="J292" s="109"/>
    </row>
    <row r="293" spans="1:10" ht="15.75" thickBot="1">
      <c r="A293" s="70">
        <v>1</v>
      </c>
      <c r="B293" s="73" t="s">
        <v>72</v>
      </c>
      <c r="C293" s="51">
        <v>2022</v>
      </c>
      <c r="D293" s="29">
        <f>SUM(E293:I293)</f>
        <v>15909.98</v>
      </c>
      <c r="E293" s="29">
        <v>222.48</v>
      </c>
      <c r="F293" s="29">
        <v>15687.5</v>
      </c>
      <c r="G293" s="29">
        <v>0</v>
      </c>
      <c r="H293" s="10">
        <v>0</v>
      </c>
      <c r="I293" s="10">
        <v>0</v>
      </c>
      <c r="J293" s="70" t="s">
        <v>73</v>
      </c>
    </row>
    <row r="294" spans="1:10" ht="15.75" thickBot="1">
      <c r="A294" s="71"/>
      <c r="B294" s="74"/>
      <c r="C294" s="40">
        <v>2023</v>
      </c>
      <c r="D294" s="41">
        <f>SUM(E294:I294)</f>
        <v>10501.01</v>
      </c>
      <c r="E294" s="41">
        <v>264.16</v>
      </c>
      <c r="F294" s="41">
        <v>10236.85</v>
      </c>
      <c r="G294" s="41">
        <v>0</v>
      </c>
      <c r="H294" s="10">
        <v>0</v>
      </c>
      <c r="I294" s="10">
        <v>0</v>
      </c>
      <c r="J294" s="71"/>
    </row>
    <row r="295" spans="1:10" ht="15.75" thickBot="1">
      <c r="A295" s="71"/>
      <c r="B295" s="74"/>
      <c r="C295" s="25">
        <v>2024</v>
      </c>
      <c r="D295" s="26">
        <f>SUM(E295:I295)</f>
        <v>6988.349999999999</v>
      </c>
      <c r="E295" s="26">
        <v>264.16</v>
      </c>
      <c r="F295" s="26">
        <v>6724.19</v>
      </c>
      <c r="G295" s="26">
        <v>0</v>
      </c>
      <c r="H295" s="10">
        <v>0</v>
      </c>
      <c r="I295" s="10">
        <v>0</v>
      </c>
      <c r="J295" s="71"/>
    </row>
    <row r="296" spans="1:10" ht="15.75" thickBot="1">
      <c r="A296" s="72"/>
      <c r="B296" s="75"/>
      <c r="C296" s="25">
        <v>2025</v>
      </c>
      <c r="D296" s="26">
        <f>SUM(E296:I296)</f>
        <v>6981.8</v>
      </c>
      <c r="E296" s="26">
        <v>254.43</v>
      </c>
      <c r="F296" s="26">
        <v>6727.37</v>
      </c>
      <c r="G296" s="26">
        <v>0</v>
      </c>
      <c r="H296" s="10">
        <v>0</v>
      </c>
      <c r="I296" s="10">
        <v>0</v>
      </c>
      <c r="J296" s="72"/>
    </row>
    <row r="297" spans="1:10" ht="15.75" thickBot="1">
      <c r="A297" s="119" t="s">
        <v>16</v>
      </c>
      <c r="B297" s="120"/>
      <c r="C297" s="30">
        <v>2022</v>
      </c>
      <c r="D297" s="52">
        <f>D284+D293</f>
        <v>15909.98</v>
      </c>
      <c r="E297" s="52">
        <f>SUM(E293)</f>
        <v>222.48</v>
      </c>
      <c r="F297" s="52">
        <f>SUM(F293)</f>
        <v>15687.5</v>
      </c>
      <c r="G297" s="52">
        <f>SUM(G293)</f>
        <v>0</v>
      </c>
      <c r="H297" s="17">
        <f>SUM(H293)</f>
        <v>0</v>
      </c>
      <c r="I297" s="17">
        <f>SUM(I293)</f>
        <v>0</v>
      </c>
      <c r="J297" s="121"/>
    </row>
    <row r="298" spans="1:10" ht="15.75" thickBot="1">
      <c r="A298" s="57"/>
      <c r="B298" s="58"/>
      <c r="C298" s="42">
        <v>2023</v>
      </c>
      <c r="D298" s="50">
        <f aca="true" t="shared" si="40" ref="D298:I300">SUM(D294)</f>
        <v>10501.01</v>
      </c>
      <c r="E298" s="50">
        <f t="shared" si="40"/>
        <v>264.16</v>
      </c>
      <c r="F298" s="50">
        <f t="shared" si="40"/>
        <v>10236.85</v>
      </c>
      <c r="G298" s="50">
        <f t="shared" si="40"/>
        <v>0</v>
      </c>
      <c r="H298" s="17">
        <f t="shared" si="40"/>
        <v>0</v>
      </c>
      <c r="I298" s="17">
        <f t="shared" si="40"/>
        <v>0</v>
      </c>
      <c r="J298" s="62"/>
    </row>
    <row r="299" spans="1:10" ht="15.75" thickBot="1">
      <c r="A299" s="57"/>
      <c r="B299" s="58"/>
      <c r="C299" s="34">
        <v>2024</v>
      </c>
      <c r="D299" s="37">
        <f t="shared" si="40"/>
        <v>6988.349999999999</v>
      </c>
      <c r="E299" s="37">
        <f t="shared" si="40"/>
        <v>264.16</v>
      </c>
      <c r="F299" s="37">
        <f t="shared" si="40"/>
        <v>6724.19</v>
      </c>
      <c r="G299" s="37">
        <f t="shared" si="40"/>
        <v>0</v>
      </c>
      <c r="H299" s="17">
        <f t="shared" si="40"/>
        <v>0</v>
      </c>
      <c r="I299" s="17">
        <f t="shared" si="40"/>
        <v>0</v>
      </c>
      <c r="J299" s="62"/>
    </row>
    <row r="300" spans="1:10" ht="15.75" thickBot="1">
      <c r="A300" s="59"/>
      <c r="B300" s="60"/>
      <c r="C300" s="34">
        <v>2025</v>
      </c>
      <c r="D300" s="37">
        <f t="shared" si="40"/>
        <v>6981.8</v>
      </c>
      <c r="E300" s="37">
        <f t="shared" si="40"/>
        <v>254.43</v>
      </c>
      <c r="F300" s="37">
        <f t="shared" si="40"/>
        <v>6727.37</v>
      </c>
      <c r="G300" s="37">
        <f t="shared" si="40"/>
        <v>0</v>
      </c>
      <c r="H300" s="17">
        <f t="shared" si="40"/>
        <v>0</v>
      </c>
      <c r="I300" s="17">
        <f t="shared" si="40"/>
        <v>0</v>
      </c>
      <c r="J300" s="63"/>
    </row>
    <row r="301" spans="1:10" s="6" customFormat="1" ht="15.75" thickBot="1">
      <c r="A301" s="110" t="s">
        <v>79</v>
      </c>
      <c r="B301" s="111"/>
      <c r="C301" s="47">
        <v>2022</v>
      </c>
      <c r="D301" s="48">
        <f aca="true" t="shared" si="41" ref="D301:I301">D284+D293</f>
        <v>15909.98</v>
      </c>
      <c r="E301" s="48">
        <f t="shared" si="41"/>
        <v>222.48</v>
      </c>
      <c r="F301" s="48">
        <f t="shared" si="41"/>
        <v>15687.5</v>
      </c>
      <c r="G301" s="48">
        <f t="shared" si="41"/>
        <v>0</v>
      </c>
      <c r="H301" s="16">
        <f t="shared" si="41"/>
        <v>0</v>
      </c>
      <c r="I301" s="16">
        <f t="shared" si="41"/>
        <v>0</v>
      </c>
      <c r="J301" s="116"/>
    </row>
    <row r="302" spans="1:10" s="6" customFormat="1" ht="15.75" thickBot="1">
      <c r="A302" s="112"/>
      <c r="B302" s="113"/>
      <c r="C302" s="44">
        <v>2023</v>
      </c>
      <c r="D302" s="45">
        <f aca="true" t="shared" si="42" ref="D302:I304">D289+D298</f>
        <v>37486.01</v>
      </c>
      <c r="E302" s="45">
        <f t="shared" si="42"/>
        <v>264.16</v>
      </c>
      <c r="F302" s="45">
        <f t="shared" si="42"/>
        <v>34523.35</v>
      </c>
      <c r="G302" s="45">
        <f t="shared" si="42"/>
        <v>2698.5</v>
      </c>
      <c r="H302" s="16">
        <f t="shared" si="42"/>
        <v>0</v>
      </c>
      <c r="I302" s="16">
        <f t="shared" si="42"/>
        <v>0</v>
      </c>
      <c r="J302" s="117"/>
    </row>
    <row r="303" spans="1:10" s="6" customFormat="1" ht="15.75" thickBot="1">
      <c r="A303" s="112"/>
      <c r="B303" s="113"/>
      <c r="C303" s="36">
        <v>2024</v>
      </c>
      <c r="D303" s="24">
        <f t="shared" si="42"/>
        <v>82550.15000000001</v>
      </c>
      <c r="E303" s="24">
        <f t="shared" si="42"/>
        <v>264.16</v>
      </c>
      <c r="F303" s="24">
        <f t="shared" si="42"/>
        <v>73974.19</v>
      </c>
      <c r="G303" s="24">
        <f t="shared" si="42"/>
        <v>8311.8</v>
      </c>
      <c r="H303" s="16">
        <f t="shared" si="42"/>
        <v>0</v>
      </c>
      <c r="I303" s="16">
        <f t="shared" si="42"/>
        <v>0</v>
      </c>
      <c r="J303" s="117"/>
    </row>
    <row r="304" spans="1:10" s="6" customFormat="1" ht="15.75" thickBot="1">
      <c r="A304" s="114"/>
      <c r="B304" s="115"/>
      <c r="C304" s="36">
        <v>2025</v>
      </c>
      <c r="D304" s="24">
        <f t="shared" si="42"/>
        <v>6981.8</v>
      </c>
      <c r="E304" s="24">
        <f t="shared" si="42"/>
        <v>254.43</v>
      </c>
      <c r="F304" s="24">
        <f t="shared" si="42"/>
        <v>6727.37</v>
      </c>
      <c r="G304" s="24">
        <f t="shared" si="42"/>
        <v>0</v>
      </c>
      <c r="H304" s="16">
        <f t="shared" si="42"/>
        <v>0</v>
      </c>
      <c r="I304" s="16">
        <f t="shared" si="42"/>
        <v>0</v>
      </c>
      <c r="J304" s="118"/>
    </row>
    <row r="305" spans="1:10" ht="15.75" thickBot="1">
      <c r="A305" s="98" t="s">
        <v>74</v>
      </c>
      <c r="B305" s="99"/>
      <c r="C305" s="30">
        <v>2022</v>
      </c>
      <c r="D305" s="52">
        <f aca="true" t="shared" si="43" ref="D305:I308">SUM(D16,D26,D35,D44,D58,D92,D153,D174,D199,D216,D253,D274,D288,D297)</f>
        <v>1114136.9018999997</v>
      </c>
      <c r="E305" s="52">
        <f t="shared" si="43"/>
        <v>27114.7</v>
      </c>
      <c r="F305" s="52">
        <f t="shared" si="43"/>
        <v>644150.725</v>
      </c>
      <c r="G305" s="52">
        <f t="shared" si="43"/>
        <v>442871.4769000001</v>
      </c>
      <c r="H305" s="37">
        <f t="shared" si="43"/>
        <v>0</v>
      </c>
      <c r="I305" s="37">
        <f t="shared" si="43"/>
        <v>0</v>
      </c>
      <c r="J305" s="104"/>
    </row>
    <row r="306" spans="1:10" ht="15.75" thickBot="1">
      <c r="A306" s="100"/>
      <c r="B306" s="101"/>
      <c r="C306" s="42">
        <v>2023</v>
      </c>
      <c r="D306" s="50">
        <f t="shared" si="43"/>
        <v>1131525.01</v>
      </c>
      <c r="E306" s="50">
        <f t="shared" si="43"/>
        <v>30851.780000000002</v>
      </c>
      <c r="F306" s="50">
        <f t="shared" si="43"/>
        <v>630245.1900000001</v>
      </c>
      <c r="G306" s="50">
        <f t="shared" si="43"/>
        <v>470428.04</v>
      </c>
      <c r="H306" s="37">
        <f t="shared" si="43"/>
        <v>0</v>
      </c>
      <c r="I306" s="37">
        <f t="shared" si="43"/>
        <v>0</v>
      </c>
      <c r="J306" s="105"/>
    </row>
    <row r="307" spans="1:10" ht="15.75" thickBot="1">
      <c r="A307" s="100"/>
      <c r="B307" s="101"/>
      <c r="C307" s="34">
        <v>2024</v>
      </c>
      <c r="D307" s="37">
        <f t="shared" si="43"/>
        <v>1166608.0800000003</v>
      </c>
      <c r="E307" s="37">
        <f>SUM(E18,E28,E37,E46,E60,E94,E155,E176,E201,E218,E255,E276,E290,E299)+0.01</f>
        <v>64339.840000000004</v>
      </c>
      <c r="F307" s="37">
        <f t="shared" si="43"/>
        <v>694522.4399999998</v>
      </c>
      <c r="G307" s="37">
        <f>SUM(G18,G28,G37,G46,G60,G94,G155,G176,G201,G218,G255,G276,G290,G299)-0.01</f>
        <v>407745.8</v>
      </c>
      <c r="H307" s="37">
        <f t="shared" si="43"/>
        <v>0</v>
      </c>
      <c r="I307" s="37">
        <f t="shared" si="43"/>
        <v>0</v>
      </c>
      <c r="J307" s="105"/>
    </row>
    <row r="308" spans="1:10" ht="15.75" thickBot="1">
      <c r="A308" s="102"/>
      <c r="B308" s="103"/>
      <c r="C308" s="34">
        <v>2025</v>
      </c>
      <c r="D308" s="37">
        <f>SUM(D19,D29,D38,D47,D61,D95,D156,D177,D202,D219,D256,D277,D291,D300)-0.01</f>
        <v>1118300.5500000003</v>
      </c>
      <c r="E308" s="37">
        <f t="shared" si="43"/>
        <v>60830.39</v>
      </c>
      <c r="F308" s="37">
        <f t="shared" si="43"/>
        <v>631332.7700000001</v>
      </c>
      <c r="G308" s="37">
        <f t="shared" si="43"/>
        <v>426137.3999999999</v>
      </c>
      <c r="H308" s="37">
        <f t="shared" si="43"/>
        <v>0</v>
      </c>
      <c r="I308" s="37">
        <f t="shared" si="43"/>
        <v>0</v>
      </c>
      <c r="J308" s="106"/>
    </row>
    <row r="309" spans="3:9" s="18" customFormat="1" ht="11.25">
      <c r="C309" s="38"/>
      <c r="D309" s="39">
        <f aca="true" t="shared" si="44" ref="D309:I311">D48+D54+D278+D301</f>
        <v>1114136.9019</v>
      </c>
      <c r="E309" s="39">
        <f t="shared" si="44"/>
        <v>27114.7</v>
      </c>
      <c r="F309" s="39">
        <f t="shared" si="44"/>
        <v>644150.7249999999</v>
      </c>
      <c r="G309" s="39">
        <f t="shared" si="44"/>
        <v>442871.4769000001</v>
      </c>
      <c r="H309" s="39">
        <f t="shared" si="44"/>
        <v>0</v>
      </c>
      <c r="I309" s="39">
        <f t="shared" si="44"/>
        <v>0</v>
      </c>
    </row>
    <row r="310" spans="3:9" s="18" customFormat="1" ht="11.25">
      <c r="C310" s="38"/>
      <c r="D310" s="39">
        <f t="shared" si="44"/>
        <v>1131525.01</v>
      </c>
      <c r="E310" s="39">
        <f t="shared" si="44"/>
        <v>30851.780000000002</v>
      </c>
      <c r="F310" s="39">
        <f t="shared" si="44"/>
        <v>630245.1900000001</v>
      </c>
      <c r="G310" s="39">
        <f t="shared" si="44"/>
        <v>470428.0399999999</v>
      </c>
      <c r="H310" s="39">
        <f t="shared" si="44"/>
        <v>0</v>
      </c>
      <c r="I310" s="39">
        <f t="shared" si="44"/>
        <v>0</v>
      </c>
    </row>
    <row r="311" spans="3:9" s="18" customFormat="1" ht="11.25">
      <c r="C311" s="38"/>
      <c r="D311" s="39">
        <f t="shared" si="44"/>
        <v>1166608.0799999998</v>
      </c>
      <c r="E311" s="39">
        <f t="shared" si="44"/>
        <v>64339.83</v>
      </c>
      <c r="F311" s="39">
        <f t="shared" si="44"/>
        <v>694522.4399999997</v>
      </c>
      <c r="G311" s="39">
        <f t="shared" si="44"/>
        <v>407745.81</v>
      </c>
      <c r="H311" s="39">
        <f t="shared" si="44"/>
        <v>0</v>
      </c>
      <c r="I311" s="39">
        <f t="shared" si="44"/>
        <v>0</v>
      </c>
    </row>
    <row r="312" spans="3:9" s="18" customFormat="1" ht="11.25">
      <c r="C312" s="38"/>
      <c r="D312" s="39">
        <f aca="true" t="shared" si="45" ref="D312:I312">D51+D61+D281+D304</f>
        <v>1118300.56</v>
      </c>
      <c r="E312" s="39">
        <f t="shared" si="45"/>
        <v>60830.39</v>
      </c>
      <c r="F312" s="39">
        <f t="shared" si="45"/>
        <v>631332.7700000001</v>
      </c>
      <c r="G312" s="39">
        <f t="shared" si="45"/>
        <v>426137.3999999999</v>
      </c>
      <c r="H312" s="39">
        <f t="shared" si="45"/>
        <v>0</v>
      </c>
      <c r="I312" s="39">
        <f t="shared" si="45"/>
        <v>0</v>
      </c>
    </row>
    <row r="313" spans="4:9" ht="15">
      <c r="D313" s="53">
        <f aca="true" t="shared" si="46" ref="D313:I316">D305-D309</f>
        <v>0</v>
      </c>
      <c r="E313" s="53">
        <f t="shared" si="46"/>
        <v>0</v>
      </c>
      <c r="F313" s="53">
        <f t="shared" si="46"/>
        <v>0</v>
      </c>
      <c r="G313" s="53">
        <f t="shared" si="46"/>
        <v>0</v>
      </c>
      <c r="H313" s="53">
        <f t="shared" si="46"/>
        <v>0</v>
      </c>
      <c r="I313" s="53">
        <f t="shared" si="46"/>
        <v>0</v>
      </c>
    </row>
    <row r="314" spans="4:9" ht="15">
      <c r="D314" s="53">
        <f t="shared" si="46"/>
        <v>0</v>
      </c>
      <c r="E314" s="53">
        <f t="shared" si="46"/>
        <v>0</v>
      </c>
      <c r="F314" s="53">
        <f t="shared" si="46"/>
        <v>0</v>
      </c>
      <c r="G314" s="53">
        <f t="shared" si="46"/>
        <v>0</v>
      </c>
      <c r="H314" s="53">
        <f t="shared" si="46"/>
        <v>0</v>
      </c>
      <c r="I314" s="53">
        <f t="shared" si="46"/>
        <v>0</v>
      </c>
    </row>
    <row r="315" spans="4:9" ht="15">
      <c r="D315" s="53">
        <f t="shared" si="46"/>
        <v>0</v>
      </c>
      <c r="E315" s="53">
        <f t="shared" si="46"/>
        <v>0.010000000002037268</v>
      </c>
      <c r="F315" s="53">
        <f t="shared" si="46"/>
        <v>0</v>
      </c>
      <c r="G315" s="53">
        <f t="shared" si="46"/>
        <v>-0.010000000009313226</v>
      </c>
      <c r="H315" s="53">
        <f t="shared" si="46"/>
        <v>0</v>
      </c>
      <c r="I315" s="53">
        <f t="shared" si="46"/>
        <v>0</v>
      </c>
    </row>
    <row r="316" spans="4:9" ht="15">
      <c r="D316" s="53">
        <f t="shared" si="46"/>
        <v>-0.009999999776482582</v>
      </c>
      <c r="E316" s="53">
        <f t="shared" si="46"/>
        <v>0</v>
      </c>
      <c r="F316" s="53">
        <f t="shared" si="46"/>
        <v>0</v>
      </c>
      <c r="G316" s="53">
        <f t="shared" si="46"/>
        <v>0</v>
      </c>
      <c r="H316" s="53">
        <f t="shared" si="46"/>
        <v>0</v>
      </c>
      <c r="I316" s="53">
        <f t="shared" si="46"/>
        <v>0</v>
      </c>
    </row>
  </sheetData>
  <sheetProtection/>
  <mergeCells count="218">
    <mergeCell ref="A212:A215"/>
    <mergeCell ref="B212:B215"/>
    <mergeCell ref="J212:J215"/>
    <mergeCell ref="A48:B51"/>
    <mergeCell ref="J48:J51"/>
    <mergeCell ref="A278:B281"/>
    <mergeCell ref="J278:J281"/>
    <mergeCell ref="A258:A261"/>
    <mergeCell ref="B258:B261"/>
    <mergeCell ref="J258:J261"/>
    <mergeCell ref="A297:B300"/>
    <mergeCell ref="J297:J300"/>
    <mergeCell ref="A274:B277"/>
    <mergeCell ref="J274:J277"/>
    <mergeCell ref="A282:J282"/>
    <mergeCell ref="A283:J283"/>
    <mergeCell ref="A284:A287"/>
    <mergeCell ref="B284:B287"/>
    <mergeCell ref="J284:J287"/>
    <mergeCell ref="A305:B308"/>
    <mergeCell ref="J305:J308"/>
    <mergeCell ref="A288:B291"/>
    <mergeCell ref="J288:J291"/>
    <mergeCell ref="A292:J292"/>
    <mergeCell ref="A293:A296"/>
    <mergeCell ref="B293:B296"/>
    <mergeCell ref="J293:J296"/>
    <mergeCell ref="A301:B304"/>
    <mergeCell ref="J301:J304"/>
    <mergeCell ref="A266:A269"/>
    <mergeCell ref="B266:B269"/>
    <mergeCell ref="J266:J269"/>
    <mergeCell ref="A270:A273"/>
    <mergeCell ref="B270:B273"/>
    <mergeCell ref="J270:J273"/>
    <mergeCell ref="A262:A265"/>
    <mergeCell ref="B262:B265"/>
    <mergeCell ref="J262:J265"/>
    <mergeCell ref="A249:A252"/>
    <mergeCell ref="B249:B252"/>
    <mergeCell ref="J249:J252"/>
    <mergeCell ref="A253:B256"/>
    <mergeCell ref="J253:J256"/>
    <mergeCell ref="A257:J257"/>
    <mergeCell ref="A241:A244"/>
    <mergeCell ref="B241:B244"/>
    <mergeCell ref="J241:J244"/>
    <mergeCell ref="A245:A248"/>
    <mergeCell ref="B245:B248"/>
    <mergeCell ref="J245:J248"/>
    <mergeCell ref="A233:A236"/>
    <mergeCell ref="B233:B236"/>
    <mergeCell ref="J233:J236"/>
    <mergeCell ref="A237:A240"/>
    <mergeCell ref="B237:B240"/>
    <mergeCell ref="J237:J240"/>
    <mergeCell ref="A225:A228"/>
    <mergeCell ref="B225:B228"/>
    <mergeCell ref="J225:J228"/>
    <mergeCell ref="A229:A232"/>
    <mergeCell ref="B229:B232"/>
    <mergeCell ref="J229:J232"/>
    <mergeCell ref="A216:B219"/>
    <mergeCell ref="J216:J219"/>
    <mergeCell ref="A220:J220"/>
    <mergeCell ref="A221:A224"/>
    <mergeCell ref="B221:B224"/>
    <mergeCell ref="J221:J224"/>
    <mergeCell ref="A204:A207"/>
    <mergeCell ref="B204:B207"/>
    <mergeCell ref="J204:J207"/>
    <mergeCell ref="A208:A211"/>
    <mergeCell ref="B208:B211"/>
    <mergeCell ref="J208:J211"/>
    <mergeCell ref="A195:A198"/>
    <mergeCell ref="B195:B198"/>
    <mergeCell ref="J195:J198"/>
    <mergeCell ref="A199:B202"/>
    <mergeCell ref="J199:J202"/>
    <mergeCell ref="A203:J203"/>
    <mergeCell ref="A187:A190"/>
    <mergeCell ref="B187:B190"/>
    <mergeCell ref="J187:J190"/>
    <mergeCell ref="A191:A194"/>
    <mergeCell ref="B191:B194"/>
    <mergeCell ref="J191:J194"/>
    <mergeCell ref="A179:A182"/>
    <mergeCell ref="B179:B182"/>
    <mergeCell ref="J179:J182"/>
    <mergeCell ref="A183:A186"/>
    <mergeCell ref="B183:B186"/>
    <mergeCell ref="J183:J186"/>
    <mergeCell ref="A170:A173"/>
    <mergeCell ref="B170:B173"/>
    <mergeCell ref="J170:J173"/>
    <mergeCell ref="A174:B177"/>
    <mergeCell ref="J174:J177"/>
    <mergeCell ref="A178:J178"/>
    <mergeCell ref="A162:A165"/>
    <mergeCell ref="B162:B165"/>
    <mergeCell ref="J162:J165"/>
    <mergeCell ref="A166:A169"/>
    <mergeCell ref="B166:B169"/>
    <mergeCell ref="J166:J169"/>
    <mergeCell ref="A145:A148"/>
    <mergeCell ref="B145:B148"/>
    <mergeCell ref="J145:J148"/>
    <mergeCell ref="A153:B156"/>
    <mergeCell ref="J153:J156"/>
    <mergeCell ref="A157:J157"/>
    <mergeCell ref="A149:A152"/>
    <mergeCell ref="B149:B152"/>
    <mergeCell ref="J149:J152"/>
    <mergeCell ref="A137:A140"/>
    <mergeCell ref="B137:B140"/>
    <mergeCell ref="J137:J140"/>
    <mergeCell ref="A141:A144"/>
    <mergeCell ref="B141:B144"/>
    <mergeCell ref="J141:J144"/>
    <mergeCell ref="A129:A132"/>
    <mergeCell ref="B129:B132"/>
    <mergeCell ref="J129:J132"/>
    <mergeCell ref="A133:A136"/>
    <mergeCell ref="B133:B136"/>
    <mergeCell ref="J133:J136"/>
    <mergeCell ref="A121:A124"/>
    <mergeCell ref="B121:B124"/>
    <mergeCell ref="J121:J124"/>
    <mergeCell ref="A125:A128"/>
    <mergeCell ref="B125:B128"/>
    <mergeCell ref="J125:J128"/>
    <mergeCell ref="A113:A116"/>
    <mergeCell ref="B113:B116"/>
    <mergeCell ref="J113:J116"/>
    <mergeCell ref="A117:A120"/>
    <mergeCell ref="B117:B120"/>
    <mergeCell ref="J117:J120"/>
    <mergeCell ref="A101:A104"/>
    <mergeCell ref="B101:B104"/>
    <mergeCell ref="J101:J104"/>
    <mergeCell ref="A105:A108"/>
    <mergeCell ref="B105:B108"/>
    <mergeCell ref="J105:J108"/>
    <mergeCell ref="A92:B95"/>
    <mergeCell ref="J92:J95"/>
    <mergeCell ref="A96:J96"/>
    <mergeCell ref="A97:A100"/>
    <mergeCell ref="B97:B100"/>
    <mergeCell ref="J97:J100"/>
    <mergeCell ref="A80:A83"/>
    <mergeCell ref="B80:B83"/>
    <mergeCell ref="J80:J83"/>
    <mergeCell ref="A88:A91"/>
    <mergeCell ref="B88:B91"/>
    <mergeCell ref="J88:J91"/>
    <mergeCell ref="A84:A87"/>
    <mergeCell ref="B84:B87"/>
    <mergeCell ref="A72:A75"/>
    <mergeCell ref="B72:B75"/>
    <mergeCell ref="J72:J75"/>
    <mergeCell ref="A76:A79"/>
    <mergeCell ref="B76:B79"/>
    <mergeCell ref="J76:J79"/>
    <mergeCell ref="A62:J62"/>
    <mergeCell ref="A63:J63"/>
    <mergeCell ref="A64:A67"/>
    <mergeCell ref="B64:B67"/>
    <mergeCell ref="J64:J67"/>
    <mergeCell ref="A68:A71"/>
    <mergeCell ref="B68:B71"/>
    <mergeCell ref="J68:J71"/>
    <mergeCell ref="A30:J30"/>
    <mergeCell ref="A31:A34"/>
    <mergeCell ref="B31:B34"/>
    <mergeCell ref="J31:J34"/>
    <mergeCell ref="A35:B38"/>
    <mergeCell ref="J35:J38"/>
    <mergeCell ref="A21:J21"/>
    <mergeCell ref="A22:A25"/>
    <mergeCell ref="B22:B25"/>
    <mergeCell ref="J22:J25"/>
    <mergeCell ref="A26:B29"/>
    <mergeCell ref="J26:J29"/>
    <mergeCell ref="A11:J11"/>
    <mergeCell ref="A12:A15"/>
    <mergeCell ref="B12:B15"/>
    <mergeCell ref="J12:J15"/>
    <mergeCell ref="A16:B19"/>
    <mergeCell ref="J16:J19"/>
    <mergeCell ref="J6:J8"/>
    <mergeCell ref="D7:D8"/>
    <mergeCell ref="E7:I7"/>
    <mergeCell ref="A3:J4"/>
    <mergeCell ref="H2:J2"/>
    <mergeCell ref="A10:J10"/>
    <mergeCell ref="B109:B112"/>
    <mergeCell ref="J109:J112"/>
    <mergeCell ref="A158:A161"/>
    <mergeCell ref="B158:B161"/>
    <mergeCell ref="J158:J161"/>
    <mergeCell ref="B2:D2"/>
    <mergeCell ref="A6:A8"/>
    <mergeCell ref="B6:B8"/>
    <mergeCell ref="C6:C8"/>
    <mergeCell ref="D6:I6"/>
    <mergeCell ref="A39:J39"/>
    <mergeCell ref="A40:A43"/>
    <mergeCell ref="B40:B43"/>
    <mergeCell ref="J40:J43"/>
    <mergeCell ref="A44:B47"/>
    <mergeCell ref="J44:J47"/>
    <mergeCell ref="A58:B61"/>
    <mergeCell ref="J58:J61"/>
    <mergeCell ref="A52:J52"/>
    <mergeCell ref="A53:J53"/>
    <mergeCell ref="A54:A57"/>
    <mergeCell ref="B54:B57"/>
    <mergeCell ref="J54:J57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scale="68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D20" sqref="D20"/>
    </sheetView>
  </sheetViews>
  <sheetFormatPr defaultColWidth="9.140625" defaultRowHeight="15"/>
  <cols>
    <col min="2" max="2" width="13.00390625" style="0" customWidth="1"/>
  </cols>
  <sheetData>
    <row r="1" spans="1:2" ht="15">
      <c r="A1">
        <v>2019</v>
      </c>
      <c r="B1" s="54">
        <v>797122.6</v>
      </c>
    </row>
    <row r="2" spans="1:2" ht="15">
      <c r="A2">
        <v>2020</v>
      </c>
      <c r="B2" s="54">
        <v>910745.1</v>
      </c>
    </row>
    <row r="3" spans="1:2" ht="15">
      <c r="A3">
        <v>2021</v>
      </c>
      <c r="B3" s="54">
        <v>980023.6</v>
      </c>
    </row>
    <row r="4" spans="1:2" ht="15">
      <c r="A4">
        <v>2022</v>
      </c>
      <c r="B4" s="54">
        <v>1114136.9</v>
      </c>
    </row>
    <row r="5" spans="1:2" ht="15">
      <c r="A5">
        <v>2023</v>
      </c>
      <c r="B5" s="54">
        <v>1131525</v>
      </c>
    </row>
    <row r="6" spans="1:2" ht="15">
      <c r="A6">
        <v>2024</v>
      </c>
      <c r="B6" s="54">
        <v>1166608.1</v>
      </c>
    </row>
    <row r="7" spans="1:2" ht="15">
      <c r="A7">
        <v>2025</v>
      </c>
      <c r="B7" s="54">
        <v>1118300.5</v>
      </c>
    </row>
    <row r="8" ht="21.75" customHeight="1">
      <c r="B8" s="54">
        <f>SUM(B1:B7)</f>
        <v>7218461.799999999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Витальевна</dc:creator>
  <cp:keywords/>
  <dc:description/>
  <cp:lastModifiedBy>User</cp:lastModifiedBy>
  <cp:lastPrinted>2023-04-03T07:33:45Z</cp:lastPrinted>
  <dcterms:created xsi:type="dcterms:W3CDTF">2021-12-10T07:44:57Z</dcterms:created>
  <dcterms:modified xsi:type="dcterms:W3CDTF">2023-05-17T12:39:17Z</dcterms:modified>
  <cp:category/>
  <cp:version/>
  <cp:contentType/>
  <cp:contentStatus/>
</cp:coreProperties>
</file>