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tabRatio="443" activeTab="0"/>
  </bookViews>
  <sheets>
    <sheet name="приложение 3" sheetId="1" r:id="rId1"/>
    <sheet name="ИТОГ" sheetId="2" r:id="rId2"/>
    <sheet name="Лист3" sheetId="3" r:id="rId3"/>
  </sheets>
  <definedNames>
    <definedName name="_xlnm.Print_Titles" localSheetId="0">'приложение 3'!$6:$9</definedName>
    <definedName name="_xlnm.Print_Area" localSheetId="0">'приложение 3'!$A$1:$J$388</definedName>
  </definedNames>
  <calcPr fullCalcOnLoad="1"/>
</workbook>
</file>

<file path=xl/sharedStrings.xml><?xml version="1.0" encoding="utf-8"?>
<sst xmlns="http://schemas.openxmlformats.org/spreadsheetml/2006/main" count="166" uniqueCount="100">
  <si>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</si>
  <si>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</si>
  <si>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</si>
  <si>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</si>
  <si>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</si>
  <si>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</si>
  <si>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</si>
  <si>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</si>
  <si>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</si>
  <si>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</si>
  <si>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</si>
  <si>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</si>
  <si>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</si>
  <si>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Федеральные проекты, входящие в состав национальных проектов</t>
  </si>
  <si>
    <t>1. Федеральный проект  "Современная школа"</t>
  </si>
  <si>
    <t>комитет образования администрации Сланцевского муниципального района</t>
  </si>
  <si>
    <t>Итого :</t>
  </si>
  <si>
    <t>2. Федеральный проект" Успех каждого ребенка"</t>
  </si>
  <si>
    <t>3. Федеральный проект "Цифровая образовательная среда"</t>
  </si>
  <si>
    <t>Комплексы процессных мероприятий</t>
  </si>
  <si>
    <t>1. Комплекс процессных мероприятий «Развитие дошкольного образования детей Сланцевского муниципального района Ленинградской области»</t>
  </si>
  <si>
    <t>Реализация программ дошкольного образования</t>
  </si>
  <si>
    <t>Обеспечение социальной поддержки семей с детьми, посещающими дошкольные образовательные учреждения (выплата компенсации части родительской платы)</t>
  </si>
  <si>
    <t>Организация разнообразных форм предоставления дошкольного и предшкольного образования</t>
  </si>
  <si>
    <t>Обновление содержания дошкольного образования</t>
  </si>
  <si>
    <t>Укрепление материально-технической базы организаций дошкольного образования</t>
  </si>
  <si>
    <t>Развитие инфраструктуры организаций дошкольного образования</t>
  </si>
  <si>
    <t>2. Комплекс процессных мероприятий "Развитие начального общего, основного общего и среднего общего образования Сланцевского муниципального района Ленинградской области»</t>
  </si>
  <si>
    <t>Текущее содержание казенных организаций</t>
  </si>
  <si>
    <t>Субсидии муниципальным бюджетным организациям</t>
  </si>
  <si>
    <t>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</si>
  <si>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</si>
  <si>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Предоставление бесплатного здорового горячего питания для обучающихся</t>
  </si>
  <si>
    <t>Реализация программ начального общего, основного общего, среднего общего образования в общеобразовательных организациях (субвенции)</t>
  </si>
  <si>
    <t>Укрепление материально-технической базы организаций общего образования</t>
  </si>
  <si>
    <t>Поддержка талантливой молодежи</t>
  </si>
  <si>
    <t>Организация электронного и дистанционного обучения детей-инвалидов</t>
  </si>
  <si>
    <t>Мероприятия, сопутствующие проведению реновации организаций общего образования</t>
  </si>
  <si>
    <t>Развитие инфраструктуры организаций общего образования</t>
  </si>
  <si>
    <t>3. Комплекс процессных мероприятий "Развитие воспитания детей в Сланцевском муниципальном районе Ленинградской области»</t>
  </si>
  <si>
    <t>Формирование законопослушного поведения несовершеннолетних</t>
  </si>
  <si>
    <t>Развитие воспитательного потенциала системы образования</t>
  </si>
  <si>
    <t>Организация и развитие военно-патриотического движения "ЮНАРМИЯ" в Сланцевском муниципальном районе</t>
  </si>
  <si>
    <t>4. Комплекс процессных мероприятий "Развитие дополнительного образования детей Сланцевского муниципального района Ленинградской области»</t>
  </si>
  <si>
    <t>Реализация программ дополнительного образования</t>
  </si>
  <si>
    <t>Обеспечение функционирования модели персонифицированного финансирования дополнительного образования</t>
  </si>
  <si>
    <t>Укрепление материально-технической базы организаций дополнительного образования</t>
  </si>
  <si>
    <t>Развитие системы дополнительного образования</t>
  </si>
  <si>
    <t>Развитие инфраструктуры организаций дополнительного образования</t>
  </si>
  <si>
    <t>5. Комплекс процессных мероприятий "Реализация государственных гарантий для детей-сирот и детей, оставшихся без попечения родителей»</t>
  </si>
  <si>
    <t>Организация и осуществление деятельности по опеке и попечительству (субвенции)</t>
  </si>
  <si>
    <t>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</si>
  <si>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6. Комплекс процессных мероприятий "Развитие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</si>
  <si>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Реализация комплекса мер по созданию условий для социализации детей в каникулярный период (трудоустройство подростков)</t>
  </si>
  <si>
    <t>Организация отдыха и оздоровления детей и подростков, в том числе находящихся в трудной жизненной ситуации</t>
  </si>
  <si>
    <t>Укрепление материально-технической базы оздоровительных лагарей</t>
  </si>
  <si>
    <t>Содержание муниципальных загородных стационарных детских оздоровительных лагерей</t>
  </si>
  <si>
    <t>Проведение мероприятий в рамках летней оздоровительной кампании детей</t>
  </si>
  <si>
    <t>Организация отдыха и оздоровление детей и подростков</t>
  </si>
  <si>
    <t>Организация отдыха детей, находящихся в трудной жизненной ситуации, в каникулярное время</t>
  </si>
  <si>
    <t>Развитие инфраструктуры оздоровительных лагерей</t>
  </si>
  <si>
    <t>7. Комплекс процессных мероприятий "Управление ресурсами и качеством системы образования Сланцевского муниципального района Ленинградской области"</t>
  </si>
  <si>
    <t>Развитие кадрового потенциала системы образования</t>
  </si>
  <si>
    <t>Педагогические конкурсы профессионального мастерства</t>
  </si>
  <si>
    <t>Проведение в отношении муниципальных образовательных организаций мероприятий независимой оценки качества условий осуществления образовательной деятельности</t>
  </si>
  <si>
    <t>Мероприятия направленные на достижение целей проектов</t>
  </si>
  <si>
    <t>1. Мероприятия, направленные на достижение целей проекта "Развитие дошкольного образования детей Сланцевского муниципального района Ленинградской области"</t>
  </si>
  <si>
    <t>Реновация дошкольных образовательных организаций</t>
  </si>
  <si>
    <t>2.Мероприятия, направленные на достижение целей проекта "Реализация государственных гарантий для детей-сирот и детей, оставшихся без попечения родителей"</t>
  </si>
  <si>
    <t>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</t>
  </si>
  <si>
    <t>администрация Сланцевского муниципального района</t>
  </si>
  <si>
    <t>ВСЕГО Федеральные проекты, входящие в состав национальных проектов:</t>
  </si>
  <si>
    <t>ВСЕГО Комплексы процессных мероприятий:</t>
  </si>
  <si>
    <t>ВСЕГО Мероприятия направленные на достижение целей проектов: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</si>
  <si>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</si>
  <si>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Осуществление отдельных государственных полномочий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</si>
  <si>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4. Федеральный проект  "Патриотическое воспитание граждан Российской Федерации"</t>
  </si>
  <si>
    <t>Мероприятия, сопутствующие проведению реновации организаций дошкольного образования</t>
  </si>
  <si>
    <t>Проведение капитального ремонта спортивных площадок (стадионов) общеобразовательных организаций</t>
  </si>
  <si>
    <t>Федеральные проекты, не входящие в состав национальных проектов</t>
  </si>
  <si>
    <t>1. Федеральный проект 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</si>
  <si>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</si>
  <si>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ИТОГО Федеральные проекты, не входящие в состав национальных проектов:</t>
  </si>
  <si>
    <t>Обновление материально-технической базы столовых и пищеблоков общеобразовательных организаций (неконкурсные)</t>
  </si>
  <si>
    <t>Приложение №3 к муниципальной программе «Развитие  образования муниципального образования Сланцевский муниципальный район  Ленинградской области на 2019-2026 годы" (в редакции постановления от________2023 №______-п)</t>
  </si>
  <si>
    <t>План мероприятий муниципальной программы  «Развитие  образования муниципального образования Сланцевский муниципальный район  Ленинградской области в 2019-2026 годах"</t>
  </si>
  <si>
    <t>Субсидия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</si>
  <si>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</si>
  <si>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</si>
  <si>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Развитие кадрового потенциала системы дошкольного, общего и дополнительного образования</t>
  </si>
  <si>
    <t>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</si>
  <si>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</si>
  <si>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Внедрение целевой модели цифровой образовательной среды в общеобразовательных организациях</t>
  </si>
  <si>
    <t>Приложение №1 к постановлению от ______________________</t>
  </si>
  <si>
    <t>ИТОГО Мероприятия направленные на достижение целей проектов:</t>
  </si>
  <si>
    <t>ИТОГО по Программе</t>
  </si>
  <si>
    <t>ИТОГО Федеральные проекты, входящие в состав национальных проектов:</t>
  </si>
  <si>
    <t>ИТОГО Комплексы процессных мероприятий:</t>
  </si>
  <si>
    <t>ВСЕГО Федеральные проекты, не входящие в состав национальных проектов:</t>
  </si>
  <si>
    <t>ВСЕГО по Программе: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</si>
</sst>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Calibri"/>
      <family val="2"/>
    </font>
    <font>
      <i/>
      <u val="single"/>
      <sz val="8"/>
      <color indexed="10"/>
      <name val="Calibri"/>
      <family val="2"/>
    </font>
    <font>
      <u val="single"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0"/>
      <color rgb="FF000000"/>
      <name val="Times New Roman"/>
      <family val="1"/>
    </font>
    <font>
      <i/>
      <sz val="8"/>
      <color theme="1"/>
      <name val="Calibri"/>
      <family val="2"/>
    </font>
    <font>
      <i/>
      <u val="single"/>
      <sz val="8"/>
      <color rgb="FFFF0000"/>
      <name val="Calibri"/>
      <family val="2"/>
    </font>
    <font>
      <u val="single"/>
      <sz val="10"/>
      <color rgb="FF000000"/>
      <name val="Times New Roman"/>
      <family val="1"/>
    </font>
    <font>
      <sz val="9"/>
      <color theme="1"/>
      <name val="Times New Roman"/>
      <family val="1"/>
    </font>
    <font>
      <i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right"/>
    </xf>
    <xf numFmtId="0" fontId="51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2" fontId="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" fontId="56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4" fontId="51" fillId="2" borderId="10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4" fontId="54" fillId="2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 horizontal="center"/>
    </xf>
    <xf numFmtId="0" fontId="51" fillId="10" borderId="10" xfId="0" applyFont="1" applyFill="1" applyBorder="1" applyAlignment="1">
      <alignment horizontal="center" vertical="center" wrapText="1"/>
    </xf>
    <xf numFmtId="4" fontId="51" fillId="10" borderId="10" xfId="0" applyNumberFormat="1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4" fontId="54" fillId="10" borderId="12" xfId="0" applyNumberFormat="1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4" fontId="56" fillId="10" borderId="12" xfId="0" applyNumberFormat="1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4" fontId="56" fillId="2" borderId="1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54" fillId="10" borderId="10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4" fontId="54" fillId="2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9" fillId="0" borderId="10" xfId="0" applyNumberFormat="1" applyFont="1" applyFill="1" applyBorder="1" applyAlignment="1">
      <alignment horizontal="center" vertical="center" wrapText="1"/>
    </xf>
    <xf numFmtId="4" fontId="59" fillId="1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0" fillId="33" borderId="16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vertical="center" wrapText="1"/>
    </xf>
    <xf numFmtId="0" fontId="53" fillId="33" borderId="21" xfId="0" applyFont="1" applyFill="1" applyBorder="1" applyAlignment="1">
      <alignment vertical="center" wrapText="1"/>
    </xf>
    <xf numFmtId="0" fontId="53" fillId="33" borderId="24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vertical="center" wrapText="1"/>
    </xf>
    <xf numFmtId="0" fontId="53" fillId="33" borderId="26" xfId="0" applyFont="1" applyFill="1" applyBorder="1" applyAlignment="1">
      <alignment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left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vertical="center" wrapText="1"/>
    </xf>
    <xf numFmtId="0" fontId="63" fillId="33" borderId="23" xfId="0" applyFont="1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left" vertical="center" wrapText="1"/>
    </xf>
    <xf numFmtId="0" fontId="63" fillId="33" borderId="24" xfId="0" applyFont="1" applyFill="1" applyBorder="1" applyAlignment="1">
      <alignment horizontal="left" vertical="center" wrapText="1"/>
    </xf>
    <xf numFmtId="0" fontId="63" fillId="33" borderId="17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left" vertical="center" wrapText="1"/>
    </xf>
    <xf numFmtId="0" fontId="65" fillId="33" borderId="21" xfId="0" applyFont="1" applyFill="1" applyBorder="1" applyAlignment="1">
      <alignment horizontal="left" vertical="center" wrapText="1"/>
    </xf>
    <xf numFmtId="0" fontId="65" fillId="33" borderId="24" xfId="0" applyFont="1" applyFill="1" applyBorder="1" applyAlignment="1">
      <alignment horizontal="left" vertical="center" wrapText="1"/>
    </xf>
    <xf numFmtId="0" fontId="65" fillId="33" borderId="17" xfId="0" applyFont="1" applyFill="1" applyBorder="1" applyAlignment="1">
      <alignment horizontal="left" vertical="center" wrapText="1"/>
    </xf>
    <xf numFmtId="0" fontId="65" fillId="33" borderId="13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vertical="center" wrapText="1"/>
    </xf>
    <xf numFmtId="0" fontId="53" fillId="33" borderId="31" xfId="0" applyFont="1" applyFill="1" applyBorder="1" applyAlignment="1">
      <alignment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vertical="center" wrapText="1"/>
    </xf>
    <xf numFmtId="0" fontId="65" fillId="33" borderId="21" xfId="0" applyFont="1" applyFill="1" applyBorder="1" applyAlignment="1">
      <alignment vertical="center" wrapText="1"/>
    </xf>
    <xf numFmtId="0" fontId="65" fillId="33" borderId="24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65" fillId="33" borderId="25" xfId="0" applyFont="1" applyFill="1" applyBorder="1" applyAlignment="1">
      <alignment vertical="center" wrapText="1"/>
    </xf>
    <xf numFmtId="0" fontId="65" fillId="33" borderId="26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0"/>
  <sheetViews>
    <sheetView tabSelected="1" view="pageBreakPreview" zoomScaleSheetLayoutView="100" workbookViewId="0" topLeftCell="A1">
      <pane xSplit="3" ySplit="8" topLeftCell="D37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83" sqref="D38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8.57421875" style="31" customWidth="1"/>
    <col min="4" max="7" width="17.7109375" style="31" customWidth="1"/>
    <col min="8" max="9" width="17.7109375" style="1" customWidth="1"/>
    <col min="10" max="10" width="25.7109375" style="1" customWidth="1"/>
    <col min="11" max="11" width="13.7109375" style="1" customWidth="1"/>
    <col min="12" max="16384" width="9.140625" style="1" customWidth="1"/>
  </cols>
  <sheetData>
    <row r="1" spans="3:10" s="4" customFormat="1" ht="15">
      <c r="C1" s="31"/>
      <c r="D1" s="31"/>
      <c r="E1" s="31"/>
      <c r="F1" s="31"/>
      <c r="G1" s="31"/>
      <c r="J1" s="5" t="s">
        <v>93</v>
      </c>
    </row>
    <row r="2" spans="2:10" ht="52.5" customHeight="1">
      <c r="B2" s="110"/>
      <c r="C2" s="110"/>
      <c r="D2" s="110"/>
      <c r="H2" s="105" t="s">
        <v>84</v>
      </c>
      <c r="I2" s="105"/>
      <c r="J2" s="105"/>
    </row>
    <row r="3" spans="1:10" ht="15" customHeight="1">
      <c r="A3" s="104" t="s">
        <v>85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ht="15.75" thickBot="1">
      <c r="J5" s="2" t="s">
        <v>0</v>
      </c>
    </row>
    <row r="6" spans="1:10" ht="15.75" thickBot="1">
      <c r="A6" s="111" t="s">
        <v>1</v>
      </c>
      <c r="B6" s="111" t="s">
        <v>2</v>
      </c>
      <c r="C6" s="99" t="s">
        <v>3</v>
      </c>
      <c r="D6" s="101" t="s">
        <v>4</v>
      </c>
      <c r="E6" s="102"/>
      <c r="F6" s="102"/>
      <c r="G6" s="102"/>
      <c r="H6" s="102"/>
      <c r="I6" s="103"/>
      <c r="J6" s="96" t="s">
        <v>5</v>
      </c>
    </row>
    <row r="7" spans="1:10" ht="15.75" thickBot="1">
      <c r="A7" s="112"/>
      <c r="B7" s="112"/>
      <c r="C7" s="114"/>
      <c r="D7" s="99" t="s">
        <v>6</v>
      </c>
      <c r="E7" s="101" t="s">
        <v>7</v>
      </c>
      <c r="F7" s="102"/>
      <c r="G7" s="102"/>
      <c r="H7" s="102"/>
      <c r="I7" s="103"/>
      <c r="J7" s="97"/>
    </row>
    <row r="8" spans="1:10" ht="24.75" thickBot="1">
      <c r="A8" s="113"/>
      <c r="B8" s="113"/>
      <c r="C8" s="100"/>
      <c r="D8" s="100"/>
      <c r="E8" s="32" t="s">
        <v>8</v>
      </c>
      <c r="F8" s="32" t="s">
        <v>9</v>
      </c>
      <c r="G8" s="32" t="s">
        <v>10</v>
      </c>
      <c r="H8" s="7" t="s">
        <v>11</v>
      </c>
      <c r="I8" s="7" t="s">
        <v>12</v>
      </c>
      <c r="J8" s="98"/>
    </row>
    <row r="9" spans="1:10" ht="15.75" thickBot="1">
      <c r="A9" s="8">
        <v>1</v>
      </c>
      <c r="B9" s="9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9">
        <v>8</v>
      </c>
      <c r="I9" s="9">
        <v>8</v>
      </c>
      <c r="J9" s="9">
        <v>9</v>
      </c>
    </row>
    <row r="10" spans="1:10" ht="16.5" thickBot="1">
      <c r="A10" s="89" t="s">
        <v>13</v>
      </c>
      <c r="B10" s="90"/>
      <c r="C10" s="90"/>
      <c r="D10" s="90"/>
      <c r="E10" s="90"/>
      <c r="F10" s="90"/>
      <c r="G10" s="90"/>
      <c r="H10" s="90"/>
      <c r="I10" s="90"/>
      <c r="J10" s="91"/>
    </row>
    <row r="11" spans="1:10" ht="15.75" thickBot="1">
      <c r="A11" s="68" t="s">
        <v>14</v>
      </c>
      <c r="B11" s="69"/>
      <c r="C11" s="69"/>
      <c r="D11" s="69"/>
      <c r="E11" s="69"/>
      <c r="F11" s="69"/>
      <c r="G11" s="69"/>
      <c r="H11" s="69"/>
      <c r="I11" s="69"/>
      <c r="J11" s="92"/>
    </row>
    <row r="12" spans="1:10" ht="75" customHeight="1" thickBot="1">
      <c r="A12" s="107">
        <v>1</v>
      </c>
      <c r="B12" s="59" t="s">
        <v>90</v>
      </c>
      <c r="C12" s="27">
        <v>2022</v>
      </c>
      <c r="D12" s="28">
        <f>SUM(E12:I12)</f>
        <v>1738.7200000000003</v>
      </c>
      <c r="E12" s="28">
        <v>1025.15</v>
      </c>
      <c r="F12" s="28">
        <v>504.93</v>
      </c>
      <c r="G12" s="28">
        <v>208.64</v>
      </c>
      <c r="H12" s="10">
        <v>0</v>
      </c>
      <c r="I12" s="10">
        <v>0</v>
      </c>
      <c r="J12" s="77" t="s">
        <v>15</v>
      </c>
    </row>
    <row r="13" spans="1:10" ht="19.5" customHeight="1" thickBot="1">
      <c r="A13" s="108"/>
      <c r="B13" s="77" t="s">
        <v>86</v>
      </c>
      <c r="C13" s="39">
        <v>2023</v>
      </c>
      <c r="D13" s="40">
        <f>SUM(E13:I13)</f>
        <v>4902.8099999999995</v>
      </c>
      <c r="E13" s="40">
        <v>2956.39</v>
      </c>
      <c r="F13" s="40">
        <v>1456.14</v>
      </c>
      <c r="G13" s="40">
        <v>490.28</v>
      </c>
      <c r="H13" s="10">
        <v>0</v>
      </c>
      <c r="I13" s="10">
        <v>0</v>
      </c>
      <c r="J13" s="78"/>
    </row>
    <row r="14" spans="1:10" ht="19.5" customHeight="1" thickBot="1">
      <c r="A14" s="108"/>
      <c r="B14" s="78"/>
      <c r="C14" s="24">
        <v>2024</v>
      </c>
      <c r="D14" s="25">
        <f>SUM(E14:I14)</f>
        <v>2473.4300000000003</v>
      </c>
      <c r="E14" s="25">
        <v>1474.9</v>
      </c>
      <c r="F14" s="25">
        <v>726.45</v>
      </c>
      <c r="G14" s="25">
        <v>272.08</v>
      </c>
      <c r="H14" s="10">
        <v>0</v>
      </c>
      <c r="I14" s="10">
        <v>0</v>
      </c>
      <c r="J14" s="78"/>
    </row>
    <row r="15" spans="1:10" ht="19.5" customHeight="1" thickBot="1">
      <c r="A15" s="108"/>
      <c r="B15" s="78"/>
      <c r="C15" s="24">
        <v>2025</v>
      </c>
      <c r="D15" s="25">
        <f>SUM(E15:I15)</f>
        <v>0</v>
      </c>
      <c r="E15" s="25">
        <v>0</v>
      </c>
      <c r="F15" s="25">
        <v>0</v>
      </c>
      <c r="G15" s="25">
        <v>0</v>
      </c>
      <c r="H15" s="10">
        <v>0</v>
      </c>
      <c r="I15" s="10">
        <v>0</v>
      </c>
      <c r="J15" s="78"/>
    </row>
    <row r="16" spans="1:10" s="55" customFormat="1" ht="19.5" customHeight="1" thickBot="1">
      <c r="A16" s="109"/>
      <c r="B16" s="106"/>
      <c r="C16" s="24">
        <v>2026</v>
      </c>
      <c r="D16" s="25">
        <f>SUM(E16:I16)</f>
        <v>0</v>
      </c>
      <c r="E16" s="25">
        <v>0</v>
      </c>
      <c r="F16" s="25">
        <v>0</v>
      </c>
      <c r="G16" s="25">
        <v>0</v>
      </c>
      <c r="H16" s="10">
        <v>0</v>
      </c>
      <c r="I16" s="10">
        <v>0</v>
      </c>
      <c r="J16" s="106"/>
    </row>
    <row r="17" spans="1:10" ht="18" customHeight="1" thickBot="1">
      <c r="A17" s="80" t="s">
        <v>16</v>
      </c>
      <c r="B17" s="81"/>
      <c r="C17" s="45">
        <v>2022</v>
      </c>
      <c r="D17" s="30">
        <f aca="true" t="shared" si="0" ref="D17:I17">SUM(D12)</f>
        <v>1738.7200000000003</v>
      </c>
      <c r="E17" s="30">
        <f t="shared" si="0"/>
        <v>1025.15</v>
      </c>
      <c r="F17" s="30">
        <f t="shared" si="0"/>
        <v>504.93</v>
      </c>
      <c r="G17" s="30">
        <f t="shared" si="0"/>
        <v>208.64</v>
      </c>
      <c r="H17" s="11">
        <f t="shared" si="0"/>
        <v>0</v>
      </c>
      <c r="I17" s="11">
        <f t="shared" si="0"/>
        <v>0</v>
      </c>
      <c r="J17" s="86"/>
    </row>
    <row r="18" spans="1:10" ht="18" customHeight="1" thickBot="1">
      <c r="A18" s="82"/>
      <c r="B18" s="83"/>
      <c r="C18" s="41">
        <v>2023</v>
      </c>
      <c r="D18" s="42">
        <f aca="true" t="shared" si="1" ref="D18:F19">SUM(D13)</f>
        <v>4902.8099999999995</v>
      </c>
      <c r="E18" s="42">
        <f t="shared" si="1"/>
        <v>2956.39</v>
      </c>
      <c r="F18" s="42">
        <f t="shared" si="1"/>
        <v>1456.14</v>
      </c>
      <c r="G18" s="42">
        <f aca="true" t="shared" si="2" ref="G18:I19">SUM(G13)</f>
        <v>490.28</v>
      </c>
      <c r="H18" s="11">
        <f t="shared" si="2"/>
        <v>0</v>
      </c>
      <c r="I18" s="11">
        <f t="shared" si="2"/>
        <v>0</v>
      </c>
      <c r="J18" s="87"/>
    </row>
    <row r="19" spans="1:10" ht="18" customHeight="1" thickBot="1">
      <c r="A19" s="82"/>
      <c r="B19" s="83"/>
      <c r="C19" s="33">
        <v>2024</v>
      </c>
      <c r="D19" s="26">
        <f t="shared" si="1"/>
        <v>2473.4300000000003</v>
      </c>
      <c r="E19" s="26">
        <f t="shared" si="1"/>
        <v>1474.9</v>
      </c>
      <c r="F19" s="26">
        <f t="shared" si="1"/>
        <v>726.45</v>
      </c>
      <c r="G19" s="26">
        <f t="shared" si="2"/>
        <v>272.08</v>
      </c>
      <c r="H19" s="11">
        <f t="shared" si="2"/>
        <v>0</v>
      </c>
      <c r="I19" s="11">
        <f t="shared" si="2"/>
        <v>0</v>
      </c>
      <c r="J19" s="87"/>
    </row>
    <row r="20" spans="1:10" s="55" customFormat="1" ht="18" customHeight="1" thickBot="1">
      <c r="A20" s="82"/>
      <c r="B20" s="83"/>
      <c r="C20" s="33">
        <v>2025</v>
      </c>
      <c r="D20" s="26">
        <f aca="true" t="shared" si="3" ref="D20:I21">SUM(D15)</f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87"/>
    </row>
    <row r="21" spans="1:10" ht="18" customHeight="1" thickBot="1">
      <c r="A21" s="84"/>
      <c r="B21" s="85"/>
      <c r="C21" s="33">
        <v>2026</v>
      </c>
      <c r="D21" s="26">
        <f t="shared" si="3"/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88"/>
    </row>
    <row r="22" spans="1:10" ht="15.75" thickBot="1">
      <c r="A22" s="12"/>
      <c r="B22" s="13"/>
      <c r="C22" s="34"/>
      <c r="D22" s="34"/>
      <c r="E22" s="34"/>
      <c r="F22" s="34"/>
      <c r="G22" s="34"/>
      <c r="H22" s="14"/>
      <c r="I22" s="14"/>
      <c r="J22" s="15"/>
    </row>
    <row r="23" spans="1:10" ht="15.75" thickBot="1">
      <c r="A23" s="68" t="s">
        <v>17</v>
      </c>
      <c r="B23" s="69"/>
      <c r="C23" s="69"/>
      <c r="D23" s="69"/>
      <c r="E23" s="69"/>
      <c r="F23" s="69"/>
      <c r="G23" s="69"/>
      <c r="H23" s="69"/>
      <c r="I23" s="69"/>
      <c r="J23" s="92"/>
    </row>
    <row r="24" spans="1:10" ht="42" customHeight="1" thickBot="1">
      <c r="A24" s="77">
        <v>1</v>
      </c>
      <c r="B24" s="59" t="s">
        <v>91</v>
      </c>
      <c r="C24" s="27">
        <v>2022</v>
      </c>
      <c r="D24" s="28">
        <f>SUM(E24:I24)</f>
        <v>4335.96</v>
      </c>
      <c r="E24" s="28">
        <v>126.28</v>
      </c>
      <c r="F24" s="28">
        <v>3689.36</v>
      </c>
      <c r="G24" s="28">
        <v>520.32</v>
      </c>
      <c r="H24" s="10">
        <v>0</v>
      </c>
      <c r="I24" s="10">
        <v>0</v>
      </c>
      <c r="J24" s="77" t="s">
        <v>15</v>
      </c>
    </row>
    <row r="25" spans="1:10" ht="14.25" customHeight="1" thickBot="1">
      <c r="A25" s="78"/>
      <c r="B25" s="77" t="s">
        <v>87</v>
      </c>
      <c r="C25" s="39">
        <v>2023</v>
      </c>
      <c r="D25" s="40">
        <f>SUM(E25:I25)</f>
        <v>4325.9</v>
      </c>
      <c r="E25" s="40">
        <v>117.66</v>
      </c>
      <c r="F25" s="40">
        <v>3775.65</v>
      </c>
      <c r="G25" s="40">
        <v>432.59</v>
      </c>
      <c r="H25" s="10">
        <v>0</v>
      </c>
      <c r="I25" s="10">
        <v>0</v>
      </c>
      <c r="J25" s="78"/>
    </row>
    <row r="26" spans="1:10" ht="14.25" customHeight="1" thickBot="1">
      <c r="A26" s="78"/>
      <c r="B26" s="78"/>
      <c r="C26" s="24">
        <v>2024</v>
      </c>
      <c r="D26" s="25">
        <f>SUM(E26:I26)</f>
        <v>0</v>
      </c>
      <c r="E26" s="25">
        <v>0</v>
      </c>
      <c r="F26" s="25">
        <v>0</v>
      </c>
      <c r="G26" s="25">
        <v>0</v>
      </c>
      <c r="H26" s="10">
        <v>0</v>
      </c>
      <c r="I26" s="10">
        <v>0</v>
      </c>
      <c r="J26" s="78"/>
    </row>
    <row r="27" spans="1:10" s="55" customFormat="1" ht="14.25" customHeight="1" thickBot="1">
      <c r="A27" s="78"/>
      <c r="B27" s="78"/>
      <c r="C27" s="24">
        <v>2025</v>
      </c>
      <c r="D27" s="25">
        <f>SUM(E27:I27)</f>
        <v>0</v>
      </c>
      <c r="E27" s="25">
        <v>0</v>
      </c>
      <c r="F27" s="25">
        <v>0</v>
      </c>
      <c r="G27" s="25">
        <v>0</v>
      </c>
      <c r="H27" s="10">
        <v>0</v>
      </c>
      <c r="I27" s="10">
        <v>0</v>
      </c>
      <c r="J27" s="78"/>
    </row>
    <row r="28" spans="1:10" ht="14.25" customHeight="1" thickBot="1">
      <c r="A28" s="79"/>
      <c r="B28" s="106"/>
      <c r="C28" s="24">
        <v>2026</v>
      </c>
      <c r="D28" s="25">
        <f>SUM(E28:I28)</f>
        <v>0</v>
      </c>
      <c r="E28" s="25">
        <v>0</v>
      </c>
      <c r="F28" s="25">
        <v>0</v>
      </c>
      <c r="G28" s="25">
        <v>0</v>
      </c>
      <c r="H28" s="10">
        <v>0</v>
      </c>
      <c r="I28" s="10">
        <v>0</v>
      </c>
      <c r="J28" s="79"/>
    </row>
    <row r="29" spans="1:10" ht="15.75" customHeight="1" thickBot="1">
      <c r="A29" s="80" t="s">
        <v>16</v>
      </c>
      <c r="B29" s="81"/>
      <c r="C29" s="45">
        <v>2022</v>
      </c>
      <c r="D29" s="30">
        <f aca="true" t="shared" si="4" ref="D29:I29">SUM(D24)</f>
        <v>4335.96</v>
      </c>
      <c r="E29" s="30">
        <f t="shared" si="4"/>
        <v>126.28</v>
      </c>
      <c r="F29" s="30">
        <f t="shared" si="4"/>
        <v>3689.36</v>
      </c>
      <c r="G29" s="30">
        <f t="shared" si="4"/>
        <v>520.32</v>
      </c>
      <c r="H29" s="11">
        <f t="shared" si="4"/>
        <v>0</v>
      </c>
      <c r="I29" s="11">
        <f t="shared" si="4"/>
        <v>0</v>
      </c>
      <c r="J29" s="86"/>
    </row>
    <row r="30" spans="1:10" ht="15.75" customHeight="1" thickBot="1">
      <c r="A30" s="82"/>
      <c r="B30" s="83"/>
      <c r="C30" s="41">
        <v>2023</v>
      </c>
      <c r="D30" s="42">
        <f aca="true" t="shared" si="5" ref="D30:I31">SUM(D25)</f>
        <v>4325.9</v>
      </c>
      <c r="E30" s="42">
        <f t="shared" si="5"/>
        <v>117.66</v>
      </c>
      <c r="F30" s="42">
        <f t="shared" si="5"/>
        <v>3775.65</v>
      </c>
      <c r="G30" s="42">
        <f t="shared" si="5"/>
        <v>432.59</v>
      </c>
      <c r="H30" s="11">
        <f t="shared" si="5"/>
        <v>0</v>
      </c>
      <c r="I30" s="11">
        <f t="shared" si="5"/>
        <v>0</v>
      </c>
      <c r="J30" s="87"/>
    </row>
    <row r="31" spans="1:10" ht="15.75" customHeight="1" thickBot="1">
      <c r="A31" s="82"/>
      <c r="B31" s="83"/>
      <c r="C31" s="33">
        <v>2024</v>
      </c>
      <c r="D31" s="26">
        <f t="shared" si="5"/>
        <v>0</v>
      </c>
      <c r="E31" s="26">
        <f>SUM(E26)</f>
        <v>0</v>
      </c>
      <c r="F31" s="26">
        <f>SUM(F26)</f>
        <v>0</v>
      </c>
      <c r="G31" s="26">
        <f>SUM(G26)</f>
        <v>0</v>
      </c>
      <c r="H31" s="26">
        <f>SUM(H26)</f>
        <v>0</v>
      </c>
      <c r="I31" s="26">
        <f>SUM(I26)</f>
        <v>0</v>
      </c>
      <c r="J31" s="87"/>
    </row>
    <row r="32" spans="1:10" s="55" customFormat="1" ht="15.75" customHeight="1" thickBot="1">
      <c r="A32" s="82"/>
      <c r="B32" s="83"/>
      <c r="C32" s="33">
        <v>2025</v>
      </c>
      <c r="D32" s="26">
        <f aca="true" t="shared" si="6" ref="D32:I33">SUM(D26)</f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  <c r="H32" s="26">
        <f t="shared" si="6"/>
        <v>0</v>
      </c>
      <c r="I32" s="26">
        <f t="shared" si="6"/>
        <v>0</v>
      </c>
      <c r="J32" s="87"/>
    </row>
    <row r="33" spans="1:10" ht="15.75" customHeight="1" thickBot="1">
      <c r="A33" s="84"/>
      <c r="B33" s="85"/>
      <c r="C33" s="33">
        <v>2026</v>
      </c>
      <c r="D33" s="26">
        <f t="shared" si="6"/>
        <v>0</v>
      </c>
      <c r="E33" s="26">
        <f t="shared" si="6"/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88"/>
    </row>
    <row r="34" spans="1:10" ht="15.75" thickBot="1">
      <c r="A34" s="68" t="s">
        <v>18</v>
      </c>
      <c r="B34" s="69"/>
      <c r="C34" s="69"/>
      <c r="D34" s="69"/>
      <c r="E34" s="69"/>
      <c r="F34" s="69"/>
      <c r="G34" s="69"/>
      <c r="H34" s="69"/>
      <c r="I34" s="69"/>
      <c r="J34" s="92"/>
    </row>
    <row r="35" spans="1:10" ht="30" customHeight="1" thickBot="1">
      <c r="A35" s="77">
        <v>1</v>
      </c>
      <c r="B35" s="59" t="s">
        <v>92</v>
      </c>
      <c r="C35" s="27">
        <v>2022</v>
      </c>
      <c r="D35" s="28">
        <f>SUM(E35:I35)</f>
        <v>3522.36</v>
      </c>
      <c r="E35" s="28">
        <v>2076.78</v>
      </c>
      <c r="F35" s="28">
        <v>1022.9</v>
      </c>
      <c r="G35" s="28">
        <v>422.68</v>
      </c>
      <c r="H35" s="10">
        <v>0</v>
      </c>
      <c r="I35" s="10">
        <v>0</v>
      </c>
      <c r="J35" s="77" t="s">
        <v>15</v>
      </c>
    </row>
    <row r="36" spans="1:10" ht="14.25" customHeight="1" thickBot="1">
      <c r="A36" s="78"/>
      <c r="B36" s="77" t="s">
        <v>88</v>
      </c>
      <c r="C36" s="39">
        <v>2023</v>
      </c>
      <c r="D36" s="40">
        <f>SUM(E36:I36)</f>
        <v>3608.21</v>
      </c>
      <c r="E36" s="40">
        <v>2175.75</v>
      </c>
      <c r="F36" s="40">
        <v>1071.63</v>
      </c>
      <c r="G36" s="40">
        <v>360.83</v>
      </c>
      <c r="H36" s="10">
        <v>0</v>
      </c>
      <c r="I36" s="10">
        <v>0</v>
      </c>
      <c r="J36" s="78"/>
    </row>
    <row r="37" spans="1:10" ht="14.25" customHeight="1" thickBot="1">
      <c r="A37" s="78"/>
      <c r="B37" s="78"/>
      <c r="C37" s="24">
        <v>2024</v>
      </c>
      <c r="D37" s="25">
        <f>SUM(E37:I37)</f>
        <v>3887.79</v>
      </c>
      <c r="E37" s="25">
        <v>2318.29</v>
      </c>
      <c r="F37" s="25">
        <v>1141.84</v>
      </c>
      <c r="G37" s="25">
        <v>427.66</v>
      </c>
      <c r="H37" s="10">
        <v>0</v>
      </c>
      <c r="I37" s="10">
        <v>0</v>
      </c>
      <c r="J37" s="78"/>
    </row>
    <row r="38" spans="1:10" s="55" customFormat="1" ht="14.25" customHeight="1" thickBot="1">
      <c r="A38" s="78"/>
      <c r="B38" s="78"/>
      <c r="C38" s="24">
        <v>2025</v>
      </c>
      <c r="D38" s="25">
        <f>SUM(E38:I38)</f>
        <v>0</v>
      </c>
      <c r="E38" s="25">
        <v>0</v>
      </c>
      <c r="F38" s="25">
        <v>0</v>
      </c>
      <c r="G38" s="25">
        <v>0</v>
      </c>
      <c r="H38" s="10">
        <v>0</v>
      </c>
      <c r="I38" s="10">
        <v>0</v>
      </c>
      <c r="J38" s="78"/>
    </row>
    <row r="39" spans="1:10" ht="14.25" customHeight="1" thickBot="1">
      <c r="A39" s="79"/>
      <c r="B39" s="106"/>
      <c r="C39" s="24">
        <v>2026</v>
      </c>
      <c r="D39" s="25">
        <f>SUM(E39:I39)</f>
        <v>0</v>
      </c>
      <c r="E39" s="25">
        <v>0</v>
      </c>
      <c r="F39" s="25">
        <v>0</v>
      </c>
      <c r="G39" s="25">
        <v>0</v>
      </c>
      <c r="H39" s="10">
        <v>0</v>
      </c>
      <c r="I39" s="10">
        <v>0</v>
      </c>
      <c r="J39" s="79"/>
    </row>
    <row r="40" spans="1:10" ht="17.25" customHeight="1" thickBot="1">
      <c r="A40" s="80" t="s">
        <v>16</v>
      </c>
      <c r="B40" s="81"/>
      <c r="C40" s="45">
        <v>2022</v>
      </c>
      <c r="D40" s="30">
        <f aca="true" t="shared" si="7" ref="D40:I40">SUM(D35)</f>
        <v>3522.36</v>
      </c>
      <c r="E40" s="30">
        <f t="shared" si="7"/>
        <v>2076.78</v>
      </c>
      <c r="F40" s="30">
        <f t="shared" si="7"/>
        <v>1022.9</v>
      </c>
      <c r="G40" s="30">
        <f t="shared" si="7"/>
        <v>422.68</v>
      </c>
      <c r="H40" s="11">
        <f t="shared" si="7"/>
        <v>0</v>
      </c>
      <c r="I40" s="11">
        <f t="shared" si="7"/>
        <v>0</v>
      </c>
      <c r="J40" s="86"/>
    </row>
    <row r="41" spans="1:10" ht="17.25" customHeight="1" thickBot="1">
      <c r="A41" s="82"/>
      <c r="B41" s="83"/>
      <c r="C41" s="41">
        <v>2023</v>
      </c>
      <c r="D41" s="42">
        <f aca="true" t="shared" si="8" ref="D41:I41">SUM(D36)</f>
        <v>3608.21</v>
      </c>
      <c r="E41" s="42">
        <f t="shared" si="8"/>
        <v>2175.75</v>
      </c>
      <c r="F41" s="42">
        <f t="shared" si="8"/>
        <v>1071.63</v>
      </c>
      <c r="G41" s="42">
        <f t="shared" si="8"/>
        <v>360.83</v>
      </c>
      <c r="H41" s="11">
        <f t="shared" si="8"/>
        <v>0</v>
      </c>
      <c r="I41" s="11">
        <f t="shared" si="8"/>
        <v>0</v>
      </c>
      <c r="J41" s="87"/>
    </row>
    <row r="42" spans="1:10" ht="17.25" customHeight="1" thickBot="1">
      <c r="A42" s="82"/>
      <c r="B42" s="83"/>
      <c r="C42" s="33">
        <v>2024</v>
      </c>
      <c r="D42" s="26">
        <f aca="true" t="shared" si="9" ref="D42:I42">SUM(D37)</f>
        <v>3887.79</v>
      </c>
      <c r="E42" s="26">
        <f t="shared" si="9"/>
        <v>2318.29</v>
      </c>
      <c r="F42" s="26">
        <f t="shared" si="9"/>
        <v>1141.84</v>
      </c>
      <c r="G42" s="26">
        <f t="shared" si="9"/>
        <v>427.66</v>
      </c>
      <c r="H42" s="11">
        <f t="shared" si="9"/>
        <v>0</v>
      </c>
      <c r="I42" s="11">
        <f t="shared" si="9"/>
        <v>0</v>
      </c>
      <c r="J42" s="87"/>
    </row>
    <row r="43" spans="1:10" s="55" customFormat="1" ht="17.25" customHeight="1" thickBot="1">
      <c r="A43" s="82"/>
      <c r="B43" s="83"/>
      <c r="C43" s="33">
        <v>2025</v>
      </c>
      <c r="D43" s="26">
        <f aca="true" t="shared" si="10" ref="D43:I44">SUM(D38)</f>
        <v>0</v>
      </c>
      <c r="E43" s="26">
        <f t="shared" si="10"/>
        <v>0</v>
      </c>
      <c r="F43" s="26">
        <f t="shared" si="10"/>
        <v>0</v>
      </c>
      <c r="G43" s="26">
        <f t="shared" si="10"/>
        <v>0</v>
      </c>
      <c r="H43" s="26">
        <f t="shared" si="10"/>
        <v>0</v>
      </c>
      <c r="I43" s="26">
        <f t="shared" si="10"/>
        <v>0</v>
      </c>
      <c r="J43" s="87"/>
    </row>
    <row r="44" spans="1:10" ht="17.25" customHeight="1" thickBot="1">
      <c r="A44" s="84"/>
      <c r="B44" s="85"/>
      <c r="C44" s="33">
        <v>2026</v>
      </c>
      <c r="D44" s="26">
        <f t="shared" si="10"/>
        <v>0</v>
      </c>
      <c r="E44" s="26">
        <f t="shared" si="10"/>
        <v>0</v>
      </c>
      <c r="F44" s="26">
        <f t="shared" si="10"/>
        <v>0</v>
      </c>
      <c r="G44" s="26">
        <f t="shared" si="10"/>
        <v>0</v>
      </c>
      <c r="H44" s="26">
        <f t="shared" si="10"/>
        <v>0</v>
      </c>
      <c r="I44" s="26">
        <f t="shared" si="10"/>
        <v>0</v>
      </c>
      <c r="J44" s="88"/>
    </row>
    <row r="45" spans="1:10" s="22" customFormat="1" ht="15.75" thickBot="1">
      <c r="A45" s="68" t="s">
        <v>76</v>
      </c>
      <c r="B45" s="69"/>
      <c r="C45" s="69"/>
      <c r="D45" s="69"/>
      <c r="E45" s="69"/>
      <c r="F45" s="69"/>
      <c r="G45" s="69"/>
      <c r="H45" s="69"/>
      <c r="I45" s="69"/>
      <c r="J45" s="92"/>
    </row>
    <row r="46" spans="1:10" s="22" customFormat="1" ht="18.75" customHeight="1" thickBot="1">
      <c r="A46" s="77">
        <v>1</v>
      </c>
      <c r="B46" s="74" t="s">
        <v>74</v>
      </c>
      <c r="C46" s="27">
        <v>2022</v>
      </c>
      <c r="D46" s="28">
        <f>SUM(E46:I46)</f>
        <v>0</v>
      </c>
      <c r="E46" s="28">
        <v>0</v>
      </c>
      <c r="F46" s="28">
        <v>0</v>
      </c>
      <c r="G46" s="28">
        <v>0</v>
      </c>
      <c r="H46" s="10">
        <v>0</v>
      </c>
      <c r="I46" s="10">
        <v>0</v>
      </c>
      <c r="J46" s="77" t="s">
        <v>15</v>
      </c>
    </row>
    <row r="47" spans="1:10" s="22" customFormat="1" ht="18.75" customHeight="1" thickBot="1">
      <c r="A47" s="78"/>
      <c r="B47" s="75"/>
      <c r="C47" s="39">
        <v>2023</v>
      </c>
      <c r="D47" s="40">
        <f>SUM(E47:I47)</f>
        <v>2515.1</v>
      </c>
      <c r="E47" s="40">
        <v>1685.1</v>
      </c>
      <c r="F47" s="40">
        <v>830</v>
      </c>
      <c r="G47" s="40">
        <v>0</v>
      </c>
      <c r="H47" s="10">
        <v>0</v>
      </c>
      <c r="I47" s="10">
        <v>0</v>
      </c>
      <c r="J47" s="78"/>
    </row>
    <row r="48" spans="1:10" s="22" customFormat="1" ht="18.75" customHeight="1" thickBot="1">
      <c r="A48" s="78"/>
      <c r="B48" s="75"/>
      <c r="C48" s="24">
        <v>2024</v>
      </c>
      <c r="D48" s="25">
        <f>SUM(E48:I48)</f>
        <v>2479.33</v>
      </c>
      <c r="E48" s="25">
        <v>1661.13</v>
      </c>
      <c r="F48" s="25">
        <v>818.2</v>
      </c>
      <c r="G48" s="25">
        <v>0</v>
      </c>
      <c r="H48" s="10">
        <v>0</v>
      </c>
      <c r="I48" s="10">
        <v>0</v>
      </c>
      <c r="J48" s="78"/>
    </row>
    <row r="49" spans="1:10" s="55" customFormat="1" ht="18.75" customHeight="1" thickBot="1">
      <c r="A49" s="78"/>
      <c r="B49" s="75"/>
      <c r="C49" s="24">
        <v>2025</v>
      </c>
      <c r="D49" s="25">
        <f>SUM(E49:I49)</f>
        <v>2479.33</v>
      </c>
      <c r="E49" s="25">
        <v>1661.13</v>
      </c>
      <c r="F49" s="25">
        <v>818.2</v>
      </c>
      <c r="G49" s="25">
        <v>0</v>
      </c>
      <c r="H49" s="10">
        <v>0</v>
      </c>
      <c r="I49" s="10">
        <v>0</v>
      </c>
      <c r="J49" s="78"/>
    </row>
    <row r="50" spans="1:10" s="22" customFormat="1" ht="18.75" customHeight="1" thickBot="1">
      <c r="A50" s="79"/>
      <c r="B50" s="76"/>
      <c r="C50" s="24">
        <v>2026</v>
      </c>
      <c r="D50" s="25">
        <f>SUM(E50:I50)</f>
        <v>2479.33</v>
      </c>
      <c r="E50" s="25">
        <v>1661.13</v>
      </c>
      <c r="F50" s="25">
        <v>818.2</v>
      </c>
      <c r="G50" s="25">
        <v>0</v>
      </c>
      <c r="H50" s="10">
        <v>0</v>
      </c>
      <c r="I50" s="10">
        <v>0</v>
      </c>
      <c r="J50" s="79"/>
    </row>
    <row r="51" spans="1:10" s="22" customFormat="1" ht="18" customHeight="1" thickBot="1">
      <c r="A51" s="80" t="s">
        <v>16</v>
      </c>
      <c r="B51" s="81"/>
      <c r="C51" s="45">
        <v>2022</v>
      </c>
      <c r="D51" s="30">
        <f aca="true" t="shared" si="11" ref="D51:I51">SUM(D46)</f>
        <v>0</v>
      </c>
      <c r="E51" s="30">
        <f t="shared" si="11"/>
        <v>0</v>
      </c>
      <c r="F51" s="30">
        <f t="shared" si="11"/>
        <v>0</v>
      </c>
      <c r="G51" s="30">
        <f t="shared" si="11"/>
        <v>0</v>
      </c>
      <c r="H51" s="11">
        <f t="shared" si="11"/>
        <v>0</v>
      </c>
      <c r="I51" s="11">
        <f t="shared" si="11"/>
        <v>0</v>
      </c>
      <c r="J51" s="86"/>
    </row>
    <row r="52" spans="1:10" s="22" customFormat="1" ht="18" customHeight="1" thickBot="1">
      <c r="A52" s="82"/>
      <c r="B52" s="83"/>
      <c r="C52" s="41">
        <v>2023</v>
      </c>
      <c r="D52" s="42">
        <f aca="true" t="shared" si="12" ref="D52:I52">SUM(D47)</f>
        <v>2515.1</v>
      </c>
      <c r="E52" s="42">
        <f t="shared" si="12"/>
        <v>1685.1</v>
      </c>
      <c r="F52" s="42">
        <f t="shared" si="12"/>
        <v>830</v>
      </c>
      <c r="G52" s="42">
        <f t="shared" si="12"/>
        <v>0</v>
      </c>
      <c r="H52" s="11">
        <f t="shared" si="12"/>
        <v>0</v>
      </c>
      <c r="I52" s="11">
        <f t="shared" si="12"/>
        <v>0</v>
      </c>
      <c r="J52" s="87"/>
    </row>
    <row r="53" spans="1:10" s="22" customFormat="1" ht="18" customHeight="1" thickBot="1">
      <c r="A53" s="82"/>
      <c r="B53" s="83"/>
      <c r="C53" s="33">
        <v>2024</v>
      </c>
      <c r="D53" s="26">
        <f aca="true" t="shared" si="13" ref="D53:I54">SUM(D48)</f>
        <v>2479.33</v>
      </c>
      <c r="E53" s="26">
        <f t="shared" si="13"/>
        <v>1661.13</v>
      </c>
      <c r="F53" s="26">
        <f t="shared" si="13"/>
        <v>818.2</v>
      </c>
      <c r="G53" s="26">
        <f t="shared" si="13"/>
        <v>0</v>
      </c>
      <c r="H53" s="11">
        <f t="shared" si="13"/>
        <v>0</v>
      </c>
      <c r="I53" s="11">
        <f t="shared" si="13"/>
        <v>0</v>
      </c>
      <c r="J53" s="87"/>
    </row>
    <row r="54" spans="1:10" s="55" customFormat="1" ht="18" customHeight="1" thickBot="1">
      <c r="A54" s="82"/>
      <c r="B54" s="83"/>
      <c r="C54" s="33">
        <v>2025</v>
      </c>
      <c r="D54" s="26">
        <f t="shared" si="13"/>
        <v>2479.33</v>
      </c>
      <c r="E54" s="26">
        <f t="shared" si="13"/>
        <v>1661.13</v>
      </c>
      <c r="F54" s="26">
        <f t="shared" si="13"/>
        <v>818.2</v>
      </c>
      <c r="G54" s="26">
        <f t="shared" si="13"/>
        <v>0</v>
      </c>
      <c r="H54" s="11">
        <f t="shared" si="13"/>
        <v>0</v>
      </c>
      <c r="I54" s="11">
        <f t="shared" si="13"/>
        <v>0</v>
      </c>
      <c r="J54" s="87"/>
    </row>
    <row r="55" spans="1:10" s="22" customFormat="1" ht="18" customHeight="1" thickBot="1">
      <c r="A55" s="84"/>
      <c r="B55" s="85"/>
      <c r="C55" s="33">
        <v>2026</v>
      </c>
      <c r="D55" s="26">
        <f aca="true" t="shared" si="14" ref="D55:I55">SUM(D50)</f>
        <v>2479.33</v>
      </c>
      <c r="E55" s="26">
        <f t="shared" si="14"/>
        <v>1661.13</v>
      </c>
      <c r="F55" s="26">
        <f t="shared" si="14"/>
        <v>818.2</v>
      </c>
      <c r="G55" s="26">
        <f t="shared" si="14"/>
        <v>0</v>
      </c>
      <c r="H55" s="11">
        <f t="shared" si="14"/>
        <v>0</v>
      </c>
      <c r="I55" s="11">
        <f t="shared" si="14"/>
        <v>0</v>
      </c>
      <c r="J55" s="88"/>
    </row>
    <row r="56" spans="1:10" s="6" customFormat="1" ht="18" customHeight="1" thickBot="1">
      <c r="A56" s="146" t="s">
        <v>96</v>
      </c>
      <c r="B56" s="147"/>
      <c r="C56" s="46">
        <v>2022</v>
      </c>
      <c r="D56" s="47">
        <f aca="true" t="shared" si="15" ref="D56:I58">D17+D29+D40+D51</f>
        <v>9597.04</v>
      </c>
      <c r="E56" s="47">
        <f t="shared" si="15"/>
        <v>3228.21</v>
      </c>
      <c r="F56" s="47">
        <f t="shared" si="15"/>
        <v>5217.19</v>
      </c>
      <c r="G56" s="47">
        <f t="shared" si="15"/>
        <v>1151.64</v>
      </c>
      <c r="H56" s="23">
        <f t="shared" si="15"/>
        <v>0</v>
      </c>
      <c r="I56" s="23">
        <f t="shared" si="15"/>
        <v>0</v>
      </c>
      <c r="J56" s="134"/>
    </row>
    <row r="57" spans="1:10" s="6" customFormat="1" ht="18" customHeight="1" thickBot="1">
      <c r="A57" s="148"/>
      <c r="B57" s="149"/>
      <c r="C57" s="43">
        <v>2023</v>
      </c>
      <c r="D57" s="44">
        <f t="shared" si="15"/>
        <v>15352.019999999999</v>
      </c>
      <c r="E57" s="44">
        <f t="shared" si="15"/>
        <v>6934.9</v>
      </c>
      <c r="F57" s="44">
        <f t="shared" si="15"/>
        <v>7133.42</v>
      </c>
      <c r="G57" s="44">
        <f t="shared" si="15"/>
        <v>1283.6999999999998</v>
      </c>
      <c r="H57" s="16">
        <f t="shared" si="15"/>
        <v>0</v>
      </c>
      <c r="I57" s="16">
        <f t="shared" si="15"/>
        <v>0</v>
      </c>
      <c r="J57" s="135"/>
    </row>
    <row r="58" spans="1:10" s="6" customFormat="1" ht="18" customHeight="1" thickBot="1">
      <c r="A58" s="148"/>
      <c r="B58" s="149"/>
      <c r="C58" s="35">
        <v>2024</v>
      </c>
      <c r="D58" s="23">
        <f t="shared" si="15"/>
        <v>8840.55</v>
      </c>
      <c r="E58" s="23">
        <f t="shared" si="15"/>
        <v>5454.32</v>
      </c>
      <c r="F58" s="23">
        <f t="shared" si="15"/>
        <v>2686.49</v>
      </c>
      <c r="G58" s="23">
        <f t="shared" si="15"/>
        <v>699.74</v>
      </c>
      <c r="H58" s="16">
        <f t="shared" si="15"/>
        <v>0</v>
      </c>
      <c r="I58" s="16">
        <f t="shared" si="15"/>
        <v>0</v>
      </c>
      <c r="J58" s="135"/>
    </row>
    <row r="59" spans="1:10" s="6" customFormat="1" ht="18" customHeight="1" thickBot="1">
      <c r="A59" s="148"/>
      <c r="B59" s="149"/>
      <c r="C59" s="35">
        <v>2025</v>
      </c>
      <c r="D59" s="23">
        <f aca="true" t="shared" si="16" ref="D59:I60">D20+D32+D43+D54</f>
        <v>2479.33</v>
      </c>
      <c r="E59" s="23">
        <f t="shared" si="16"/>
        <v>1661.13</v>
      </c>
      <c r="F59" s="23">
        <f t="shared" si="16"/>
        <v>818.2</v>
      </c>
      <c r="G59" s="23">
        <f t="shared" si="16"/>
        <v>0</v>
      </c>
      <c r="H59" s="16">
        <f t="shared" si="16"/>
        <v>0</v>
      </c>
      <c r="I59" s="16">
        <f t="shared" si="16"/>
        <v>0</v>
      </c>
      <c r="J59" s="135"/>
    </row>
    <row r="60" spans="1:10" s="6" customFormat="1" ht="18" customHeight="1" thickBot="1">
      <c r="A60" s="150"/>
      <c r="B60" s="151"/>
      <c r="C60" s="35">
        <v>2026</v>
      </c>
      <c r="D60" s="23">
        <f t="shared" si="16"/>
        <v>2479.33</v>
      </c>
      <c r="E60" s="23">
        <f t="shared" si="16"/>
        <v>1661.13</v>
      </c>
      <c r="F60" s="23">
        <f t="shared" si="16"/>
        <v>818.2</v>
      </c>
      <c r="G60" s="23">
        <f t="shared" si="16"/>
        <v>0</v>
      </c>
      <c r="H60" s="16">
        <f t="shared" si="16"/>
        <v>0</v>
      </c>
      <c r="I60" s="16">
        <f t="shared" si="16"/>
        <v>0</v>
      </c>
      <c r="J60" s="136"/>
    </row>
    <row r="61" spans="1:10" s="6" customFormat="1" ht="18" customHeight="1" thickBot="1">
      <c r="A61" s="89" t="s">
        <v>79</v>
      </c>
      <c r="B61" s="90"/>
      <c r="C61" s="90"/>
      <c r="D61" s="90"/>
      <c r="E61" s="90"/>
      <c r="F61" s="90"/>
      <c r="G61" s="90"/>
      <c r="H61" s="90"/>
      <c r="I61" s="90"/>
      <c r="J61" s="91"/>
    </row>
    <row r="62" spans="1:10" s="6" customFormat="1" ht="18" customHeight="1" thickBot="1">
      <c r="A62" s="68" t="s">
        <v>80</v>
      </c>
      <c r="B62" s="69"/>
      <c r="C62" s="69"/>
      <c r="D62" s="69"/>
      <c r="E62" s="69"/>
      <c r="F62" s="69"/>
      <c r="G62" s="69"/>
      <c r="H62" s="69"/>
      <c r="I62" s="69"/>
      <c r="J62" s="92"/>
    </row>
    <row r="63" spans="1:10" s="6" customFormat="1" ht="18" customHeight="1" thickBot="1">
      <c r="A63" s="77">
        <v>1</v>
      </c>
      <c r="B63" s="74" t="s">
        <v>81</v>
      </c>
      <c r="C63" s="27">
        <v>2022</v>
      </c>
      <c r="D63" s="28">
        <f>SUM(E63:I63)</f>
        <v>0</v>
      </c>
      <c r="E63" s="28">
        <v>0</v>
      </c>
      <c r="F63" s="28">
        <v>0</v>
      </c>
      <c r="G63" s="28">
        <v>0</v>
      </c>
      <c r="H63" s="10">
        <v>0</v>
      </c>
      <c r="I63" s="10">
        <v>0</v>
      </c>
      <c r="J63" s="77" t="s">
        <v>15</v>
      </c>
    </row>
    <row r="64" spans="1:10" s="6" customFormat="1" ht="18" customHeight="1" thickBot="1">
      <c r="A64" s="78"/>
      <c r="B64" s="75"/>
      <c r="C64" s="39">
        <v>2023</v>
      </c>
      <c r="D64" s="40">
        <f>SUM(E64:I64)</f>
        <v>0</v>
      </c>
      <c r="E64" s="40">
        <v>0</v>
      </c>
      <c r="F64" s="40">
        <v>0</v>
      </c>
      <c r="G64" s="40">
        <v>0</v>
      </c>
      <c r="H64" s="10">
        <v>0</v>
      </c>
      <c r="I64" s="10">
        <v>0</v>
      </c>
      <c r="J64" s="78"/>
    </row>
    <row r="65" spans="1:10" s="6" customFormat="1" ht="18" customHeight="1" thickBot="1">
      <c r="A65" s="78"/>
      <c r="B65" s="75"/>
      <c r="C65" s="24">
        <v>2024</v>
      </c>
      <c r="D65" s="25">
        <f>SUM(E65:I65)</f>
        <v>71173.47</v>
      </c>
      <c r="E65" s="25">
        <v>34875</v>
      </c>
      <c r="F65" s="25">
        <v>36298.47</v>
      </c>
      <c r="G65" s="25">
        <v>0</v>
      </c>
      <c r="H65" s="10">
        <v>0</v>
      </c>
      <c r="I65" s="10">
        <v>0</v>
      </c>
      <c r="J65" s="78"/>
    </row>
    <row r="66" spans="1:10" s="6" customFormat="1" ht="18" customHeight="1" thickBot="1">
      <c r="A66" s="78"/>
      <c r="B66" s="75"/>
      <c r="C66" s="24">
        <v>2025</v>
      </c>
      <c r="D66" s="25">
        <f>SUM(E66:I66)</f>
        <v>71173.47</v>
      </c>
      <c r="E66" s="25">
        <v>34875</v>
      </c>
      <c r="F66" s="25">
        <v>36298.47</v>
      </c>
      <c r="G66" s="25">
        <v>0</v>
      </c>
      <c r="H66" s="10">
        <v>0</v>
      </c>
      <c r="I66" s="10">
        <v>0</v>
      </c>
      <c r="J66" s="78"/>
    </row>
    <row r="67" spans="1:10" s="6" customFormat="1" ht="18" customHeight="1" thickBot="1">
      <c r="A67" s="106"/>
      <c r="B67" s="115"/>
      <c r="C67" s="24">
        <v>2026</v>
      </c>
      <c r="D67" s="25">
        <f>SUM(E67:I67)</f>
        <v>0</v>
      </c>
      <c r="E67" s="25">
        <v>0</v>
      </c>
      <c r="F67" s="25">
        <v>0</v>
      </c>
      <c r="G67" s="25">
        <v>0</v>
      </c>
      <c r="H67" s="10">
        <v>0</v>
      </c>
      <c r="I67" s="10">
        <v>0</v>
      </c>
      <c r="J67" s="106"/>
    </row>
    <row r="68" spans="1:10" s="6" customFormat="1" ht="15.75" customHeight="1" thickBot="1">
      <c r="A68" s="80" t="s">
        <v>82</v>
      </c>
      <c r="B68" s="81"/>
      <c r="C68" s="45">
        <v>2022</v>
      </c>
      <c r="D68" s="30">
        <f aca="true" t="shared" si="17" ref="D68:I68">SUM(D63)</f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  <c r="H68" s="11">
        <f t="shared" si="17"/>
        <v>0</v>
      </c>
      <c r="I68" s="11">
        <f t="shared" si="17"/>
        <v>0</v>
      </c>
      <c r="J68" s="86"/>
    </row>
    <row r="69" spans="1:10" s="6" customFormat="1" ht="15.75" customHeight="1" thickBot="1">
      <c r="A69" s="82"/>
      <c r="B69" s="83"/>
      <c r="C69" s="41">
        <v>2023</v>
      </c>
      <c r="D69" s="42">
        <f aca="true" t="shared" si="18" ref="D69:I69">SUM(D64)</f>
        <v>0</v>
      </c>
      <c r="E69" s="42">
        <f t="shared" si="18"/>
        <v>0</v>
      </c>
      <c r="F69" s="42">
        <f t="shared" si="18"/>
        <v>0</v>
      </c>
      <c r="G69" s="42">
        <f t="shared" si="18"/>
        <v>0</v>
      </c>
      <c r="H69" s="11">
        <f t="shared" si="18"/>
        <v>0</v>
      </c>
      <c r="I69" s="11">
        <f t="shared" si="18"/>
        <v>0</v>
      </c>
      <c r="J69" s="87"/>
    </row>
    <row r="70" spans="1:10" s="6" customFormat="1" ht="15.75" customHeight="1" thickBot="1">
      <c r="A70" s="82"/>
      <c r="B70" s="83"/>
      <c r="C70" s="33">
        <v>2024</v>
      </c>
      <c r="D70" s="26">
        <f aca="true" t="shared" si="19" ref="D70:I70">SUM(D65)</f>
        <v>71173.47</v>
      </c>
      <c r="E70" s="26">
        <f t="shared" si="19"/>
        <v>34875</v>
      </c>
      <c r="F70" s="26">
        <f t="shared" si="19"/>
        <v>36298.47</v>
      </c>
      <c r="G70" s="26">
        <f t="shared" si="19"/>
        <v>0</v>
      </c>
      <c r="H70" s="11">
        <f t="shared" si="19"/>
        <v>0</v>
      </c>
      <c r="I70" s="11">
        <f t="shared" si="19"/>
        <v>0</v>
      </c>
      <c r="J70" s="87"/>
    </row>
    <row r="71" spans="1:10" s="6" customFormat="1" ht="15.75" customHeight="1" thickBot="1">
      <c r="A71" s="82"/>
      <c r="B71" s="83"/>
      <c r="C71" s="33">
        <v>2025</v>
      </c>
      <c r="D71" s="26">
        <f aca="true" t="shared" si="20" ref="D71:I72">SUM(D66)</f>
        <v>71173.47</v>
      </c>
      <c r="E71" s="26">
        <f t="shared" si="20"/>
        <v>34875</v>
      </c>
      <c r="F71" s="26">
        <f t="shared" si="20"/>
        <v>36298.47</v>
      </c>
      <c r="G71" s="26">
        <f t="shared" si="20"/>
        <v>0</v>
      </c>
      <c r="H71" s="11">
        <f t="shared" si="20"/>
        <v>0</v>
      </c>
      <c r="I71" s="11">
        <f t="shared" si="20"/>
        <v>0</v>
      </c>
      <c r="J71" s="87"/>
    </row>
    <row r="72" spans="1:10" s="6" customFormat="1" ht="15.75" customHeight="1" thickBot="1">
      <c r="A72" s="84"/>
      <c r="B72" s="85"/>
      <c r="C72" s="33">
        <v>2026</v>
      </c>
      <c r="D72" s="26">
        <f t="shared" si="20"/>
        <v>0</v>
      </c>
      <c r="E72" s="26">
        <f t="shared" si="20"/>
        <v>0</v>
      </c>
      <c r="F72" s="26">
        <f t="shared" si="20"/>
        <v>0</v>
      </c>
      <c r="G72" s="26">
        <f t="shared" si="20"/>
        <v>0</v>
      </c>
      <c r="H72" s="11">
        <f t="shared" si="20"/>
        <v>0</v>
      </c>
      <c r="I72" s="11">
        <f t="shared" si="20"/>
        <v>0</v>
      </c>
      <c r="J72" s="88"/>
    </row>
    <row r="73" spans="1:10" ht="16.5" thickBot="1">
      <c r="A73" s="93" t="s">
        <v>19</v>
      </c>
      <c r="B73" s="94"/>
      <c r="C73" s="94"/>
      <c r="D73" s="94"/>
      <c r="E73" s="94"/>
      <c r="F73" s="94"/>
      <c r="G73" s="94"/>
      <c r="H73" s="94"/>
      <c r="I73" s="94"/>
      <c r="J73" s="95"/>
    </row>
    <row r="74" spans="1:10" ht="15.75" thickBot="1">
      <c r="A74" s="68" t="s">
        <v>20</v>
      </c>
      <c r="B74" s="69"/>
      <c r="C74" s="69"/>
      <c r="D74" s="69"/>
      <c r="E74" s="69"/>
      <c r="F74" s="69"/>
      <c r="G74" s="69"/>
      <c r="H74" s="69"/>
      <c r="I74" s="69"/>
      <c r="J74" s="92"/>
    </row>
    <row r="75" spans="1:10" ht="15.75" customHeight="1" thickBot="1">
      <c r="A75" s="77">
        <v>1</v>
      </c>
      <c r="B75" s="74" t="s">
        <v>21</v>
      </c>
      <c r="C75" s="27">
        <v>2022</v>
      </c>
      <c r="D75" s="28">
        <f aca="true" t="shared" si="21" ref="D75:D107">SUM(E75:I75)</f>
        <v>304025.52</v>
      </c>
      <c r="E75" s="28">
        <v>0</v>
      </c>
      <c r="F75" s="28">
        <v>207921.05</v>
      </c>
      <c r="G75" s="28">
        <v>96104.47</v>
      </c>
      <c r="H75" s="10">
        <v>0</v>
      </c>
      <c r="I75" s="10">
        <v>0</v>
      </c>
      <c r="J75" s="77" t="s">
        <v>15</v>
      </c>
    </row>
    <row r="76" spans="1:10" ht="15.75" customHeight="1" thickBot="1">
      <c r="A76" s="78"/>
      <c r="B76" s="75"/>
      <c r="C76" s="39">
        <v>2023</v>
      </c>
      <c r="D76" s="40">
        <f t="shared" si="21"/>
        <v>314155.38</v>
      </c>
      <c r="E76" s="40">
        <v>0</v>
      </c>
      <c r="F76" s="40">
        <v>204099</v>
      </c>
      <c r="G76" s="40">
        <v>110056.38</v>
      </c>
      <c r="H76" s="25">
        <v>0</v>
      </c>
      <c r="I76" s="25">
        <v>0</v>
      </c>
      <c r="J76" s="78"/>
    </row>
    <row r="77" spans="1:10" ht="15.75" customHeight="1" thickBot="1">
      <c r="A77" s="78"/>
      <c r="B77" s="75"/>
      <c r="C77" s="24">
        <v>2024</v>
      </c>
      <c r="D77" s="25">
        <f t="shared" si="21"/>
        <v>290490</v>
      </c>
      <c r="E77" s="25">
        <v>0</v>
      </c>
      <c r="F77" s="25">
        <v>199650.8</v>
      </c>
      <c r="G77" s="25">
        <v>90839.2</v>
      </c>
      <c r="H77" s="25">
        <v>0</v>
      </c>
      <c r="I77" s="25">
        <v>0</v>
      </c>
      <c r="J77" s="78"/>
    </row>
    <row r="78" spans="1:10" s="55" customFormat="1" ht="15.75" customHeight="1" thickBot="1">
      <c r="A78" s="78"/>
      <c r="B78" s="75"/>
      <c r="C78" s="24">
        <v>2025</v>
      </c>
      <c r="D78" s="25">
        <f>SUM(E78:I78)</f>
        <v>294634.6</v>
      </c>
      <c r="E78" s="25">
        <v>0</v>
      </c>
      <c r="F78" s="25">
        <v>199650.8</v>
      </c>
      <c r="G78" s="25">
        <v>94983.8</v>
      </c>
      <c r="H78" s="25">
        <v>0</v>
      </c>
      <c r="I78" s="25">
        <v>0</v>
      </c>
      <c r="J78" s="78"/>
    </row>
    <row r="79" spans="1:10" ht="15.75" customHeight="1" thickBot="1">
      <c r="A79" s="79"/>
      <c r="B79" s="76"/>
      <c r="C79" s="24">
        <v>2026</v>
      </c>
      <c r="D79" s="25">
        <f t="shared" si="21"/>
        <v>294634.6</v>
      </c>
      <c r="E79" s="25">
        <v>0</v>
      </c>
      <c r="F79" s="25">
        <v>199650.8</v>
      </c>
      <c r="G79" s="25">
        <v>94983.8</v>
      </c>
      <c r="H79" s="25">
        <v>0</v>
      </c>
      <c r="I79" s="25">
        <v>0</v>
      </c>
      <c r="J79" s="79"/>
    </row>
    <row r="80" spans="1:10" ht="18" customHeight="1" thickBot="1">
      <c r="A80" s="77">
        <v>2</v>
      </c>
      <c r="B80" s="74" t="s">
        <v>22</v>
      </c>
      <c r="C80" s="27">
        <v>2022</v>
      </c>
      <c r="D80" s="28">
        <f t="shared" si="21"/>
        <v>9093.9</v>
      </c>
      <c r="E80" s="28">
        <v>0</v>
      </c>
      <c r="F80" s="28">
        <v>9093.9</v>
      </c>
      <c r="G80" s="28">
        <v>0</v>
      </c>
      <c r="H80" s="25">
        <v>0</v>
      </c>
      <c r="I80" s="25">
        <v>0</v>
      </c>
      <c r="J80" s="77" t="s">
        <v>15</v>
      </c>
    </row>
    <row r="81" spans="1:10" ht="18" customHeight="1" thickBot="1">
      <c r="A81" s="78"/>
      <c r="B81" s="75"/>
      <c r="C81" s="39">
        <v>2023</v>
      </c>
      <c r="D81" s="40">
        <f t="shared" si="21"/>
        <v>7330.7</v>
      </c>
      <c r="E81" s="40">
        <v>0</v>
      </c>
      <c r="F81" s="40">
        <v>7330.7</v>
      </c>
      <c r="G81" s="40">
        <v>0</v>
      </c>
      <c r="H81" s="25">
        <v>0</v>
      </c>
      <c r="I81" s="25">
        <v>0</v>
      </c>
      <c r="J81" s="78"/>
    </row>
    <row r="82" spans="1:10" ht="18" customHeight="1" thickBot="1">
      <c r="A82" s="78"/>
      <c r="B82" s="75"/>
      <c r="C82" s="24">
        <v>2024</v>
      </c>
      <c r="D82" s="25">
        <f t="shared" si="21"/>
        <v>7330.7</v>
      </c>
      <c r="E82" s="25">
        <v>0</v>
      </c>
      <c r="F82" s="25">
        <v>7330.7</v>
      </c>
      <c r="G82" s="25">
        <v>0</v>
      </c>
      <c r="H82" s="10">
        <v>0</v>
      </c>
      <c r="I82" s="10">
        <v>0</v>
      </c>
      <c r="J82" s="78"/>
    </row>
    <row r="83" spans="1:10" s="55" customFormat="1" ht="18" customHeight="1" thickBot="1">
      <c r="A83" s="78"/>
      <c r="B83" s="75"/>
      <c r="C83" s="24">
        <v>2025</v>
      </c>
      <c r="D83" s="25">
        <f>SUM(E83:I83)</f>
        <v>7330.7</v>
      </c>
      <c r="E83" s="25">
        <v>0</v>
      </c>
      <c r="F83" s="25">
        <v>7330.7</v>
      </c>
      <c r="G83" s="25">
        <v>0</v>
      </c>
      <c r="H83" s="10">
        <v>0</v>
      </c>
      <c r="I83" s="10">
        <v>0</v>
      </c>
      <c r="J83" s="78"/>
    </row>
    <row r="84" spans="1:10" ht="18" customHeight="1" thickBot="1">
      <c r="A84" s="79"/>
      <c r="B84" s="76"/>
      <c r="C84" s="24">
        <v>2026</v>
      </c>
      <c r="D84" s="25">
        <f t="shared" si="21"/>
        <v>7330.7</v>
      </c>
      <c r="E84" s="25">
        <v>0</v>
      </c>
      <c r="F84" s="25">
        <v>7330.7</v>
      </c>
      <c r="G84" s="25">
        <v>0</v>
      </c>
      <c r="H84" s="10">
        <v>0</v>
      </c>
      <c r="I84" s="10">
        <v>0</v>
      </c>
      <c r="J84" s="79"/>
    </row>
    <row r="85" spans="1:10" ht="17.25" customHeight="1" thickBot="1">
      <c r="A85" s="77">
        <v>3</v>
      </c>
      <c r="B85" s="74" t="s">
        <v>23</v>
      </c>
      <c r="C85" s="27">
        <v>2022</v>
      </c>
      <c r="D85" s="28">
        <f t="shared" si="21"/>
        <v>25.93</v>
      </c>
      <c r="E85" s="28">
        <v>0</v>
      </c>
      <c r="F85" s="28">
        <v>0</v>
      </c>
      <c r="G85" s="28">
        <v>25.93</v>
      </c>
      <c r="H85" s="10">
        <v>0</v>
      </c>
      <c r="I85" s="10">
        <v>0</v>
      </c>
      <c r="J85" s="77" t="s">
        <v>15</v>
      </c>
    </row>
    <row r="86" spans="1:10" ht="17.25" customHeight="1" thickBot="1">
      <c r="A86" s="78"/>
      <c r="B86" s="75"/>
      <c r="C86" s="39">
        <v>2023</v>
      </c>
      <c r="D86" s="40">
        <f t="shared" si="21"/>
        <v>29.2</v>
      </c>
      <c r="E86" s="40">
        <v>0</v>
      </c>
      <c r="F86" s="40">
        <v>0</v>
      </c>
      <c r="G86" s="40">
        <v>29.2</v>
      </c>
      <c r="H86" s="10">
        <v>0</v>
      </c>
      <c r="I86" s="10">
        <v>0</v>
      </c>
      <c r="J86" s="78"/>
    </row>
    <row r="87" spans="1:10" ht="17.25" customHeight="1" thickBot="1">
      <c r="A87" s="78"/>
      <c r="B87" s="75"/>
      <c r="C87" s="24">
        <v>2024</v>
      </c>
      <c r="D87" s="25">
        <f t="shared" si="21"/>
        <v>25.8</v>
      </c>
      <c r="E87" s="25">
        <v>0</v>
      </c>
      <c r="F87" s="25">
        <v>0</v>
      </c>
      <c r="G87" s="25">
        <v>25.8</v>
      </c>
      <c r="H87" s="10">
        <v>0</v>
      </c>
      <c r="I87" s="10">
        <v>0</v>
      </c>
      <c r="J87" s="78"/>
    </row>
    <row r="88" spans="1:10" s="55" customFormat="1" ht="17.25" customHeight="1" thickBot="1">
      <c r="A88" s="78"/>
      <c r="B88" s="75"/>
      <c r="C88" s="24">
        <v>2025</v>
      </c>
      <c r="D88" s="25">
        <f>SUM(E88:I88)</f>
        <v>27</v>
      </c>
      <c r="E88" s="25">
        <v>0</v>
      </c>
      <c r="F88" s="25">
        <v>0</v>
      </c>
      <c r="G88" s="25">
        <v>27</v>
      </c>
      <c r="H88" s="10">
        <v>0</v>
      </c>
      <c r="I88" s="10">
        <v>0</v>
      </c>
      <c r="J88" s="78"/>
    </row>
    <row r="89" spans="1:10" ht="17.25" customHeight="1" thickBot="1">
      <c r="A89" s="79"/>
      <c r="B89" s="76"/>
      <c r="C89" s="24">
        <v>2026</v>
      </c>
      <c r="D89" s="25">
        <f t="shared" si="21"/>
        <v>0</v>
      </c>
      <c r="E89" s="25">
        <v>0</v>
      </c>
      <c r="F89" s="25">
        <v>0</v>
      </c>
      <c r="G89" s="25">
        <v>0</v>
      </c>
      <c r="H89" s="10">
        <v>0</v>
      </c>
      <c r="I89" s="10">
        <v>0</v>
      </c>
      <c r="J89" s="79"/>
    </row>
    <row r="90" spans="1:10" ht="17.25" customHeight="1" thickBot="1">
      <c r="A90" s="77">
        <v>4</v>
      </c>
      <c r="B90" s="74" t="s">
        <v>24</v>
      </c>
      <c r="C90" s="27">
        <v>2022</v>
      </c>
      <c r="D90" s="28">
        <f t="shared" si="21"/>
        <v>39</v>
      </c>
      <c r="E90" s="28">
        <v>0</v>
      </c>
      <c r="F90" s="28">
        <v>0</v>
      </c>
      <c r="G90" s="28">
        <v>39</v>
      </c>
      <c r="H90" s="10">
        <v>0</v>
      </c>
      <c r="I90" s="10">
        <v>0</v>
      </c>
      <c r="J90" s="77" t="s">
        <v>15</v>
      </c>
    </row>
    <row r="91" spans="1:10" ht="17.25" customHeight="1" thickBot="1">
      <c r="A91" s="78"/>
      <c r="B91" s="75"/>
      <c r="C91" s="39">
        <v>2023</v>
      </c>
      <c r="D91" s="40">
        <f t="shared" si="21"/>
        <v>47.4</v>
      </c>
      <c r="E91" s="40">
        <v>0</v>
      </c>
      <c r="F91" s="40">
        <v>0</v>
      </c>
      <c r="G91" s="40">
        <v>47.4</v>
      </c>
      <c r="H91" s="10">
        <v>0</v>
      </c>
      <c r="I91" s="10">
        <v>0</v>
      </c>
      <c r="J91" s="78"/>
    </row>
    <row r="92" spans="1:10" ht="17.25" customHeight="1" thickBot="1">
      <c r="A92" s="78"/>
      <c r="B92" s="75"/>
      <c r="C92" s="24">
        <v>2024</v>
      </c>
      <c r="D92" s="25">
        <f t="shared" si="21"/>
        <v>41.9</v>
      </c>
      <c r="E92" s="25">
        <v>0</v>
      </c>
      <c r="F92" s="25">
        <v>0</v>
      </c>
      <c r="G92" s="25">
        <v>41.9</v>
      </c>
      <c r="H92" s="10">
        <v>0</v>
      </c>
      <c r="I92" s="10">
        <v>0</v>
      </c>
      <c r="J92" s="78"/>
    </row>
    <row r="93" spans="1:10" s="55" customFormat="1" ht="17.25" customHeight="1" thickBot="1">
      <c r="A93" s="78"/>
      <c r="B93" s="75"/>
      <c r="C93" s="24">
        <v>2025</v>
      </c>
      <c r="D93" s="25">
        <f>SUM(E93:I93)</f>
        <v>43.8</v>
      </c>
      <c r="E93" s="25">
        <v>0</v>
      </c>
      <c r="F93" s="25">
        <v>0</v>
      </c>
      <c r="G93" s="25">
        <v>43.8</v>
      </c>
      <c r="H93" s="10">
        <v>0</v>
      </c>
      <c r="I93" s="10">
        <v>0</v>
      </c>
      <c r="J93" s="78"/>
    </row>
    <row r="94" spans="1:10" ht="17.25" customHeight="1" thickBot="1">
      <c r="A94" s="79"/>
      <c r="B94" s="76"/>
      <c r="C94" s="24">
        <v>2026</v>
      </c>
      <c r="D94" s="25">
        <f t="shared" si="21"/>
        <v>43.8</v>
      </c>
      <c r="E94" s="25">
        <v>0</v>
      </c>
      <c r="F94" s="25">
        <v>0</v>
      </c>
      <c r="G94" s="25">
        <v>43.8</v>
      </c>
      <c r="H94" s="10">
        <v>0</v>
      </c>
      <c r="I94" s="10">
        <v>0</v>
      </c>
      <c r="J94" s="79"/>
    </row>
    <row r="95" spans="1:10" ht="18.75" customHeight="1" thickBot="1">
      <c r="A95" s="77">
        <v>5</v>
      </c>
      <c r="B95" s="74" t="s">
        <v>25</v>
      </c>
      <c r="C95" s="27">
        <v>2022</v>
      </c>
      <c r="D95" s="28">
        <f t="shared" si="21"/>
        <v>27813.190000000002</v>
      </c>
      <c r="E95" s="28">
        <v>0</v>
      </c>
      <c r="F95" s="28">
        <v>652.2</v>
      </c>
      <c r="G95" s="28">
        <f>25566.29+1594.7</f>
        <v>27160.99</v>
      </c>
      <c r="H95" s="10">
        <v>0</v>
      </c>
      <c r="I95" s="10">
        <v>0</v>
      </c>
      <c r="J95" s="77" t="s">
        <v>15</v>
      </c>
    </row>
    <row r="96" spans="1:10" ht="18.75" customHeight="1" thickBot="1">
      <c r="A96" s="78"/>
      <c r="B96" s="75"/>
      <c r="C96" s="39">
        <v>2023</v>
      </c>
      <c r="D96" s="40">
        <f t="shared" si="21"/>
        <v>17744.88</v>
      </c>
      <c r="E96" s="40">
        <v>0</v>
      </c>
      <c r="F96" s="40">
        <v>635.9</v>
      </c>
      <c r="G96" s="40">
        <v>17108.98</v>
      </c>
      <c r="H96" s="10">
        <v>0</v>
      </c>
      <c r="I96" s="10">
        <v>0</v>
      </c>
      <c r="J96" s="78"/>
    </row>
    <row r="97" spans="1:10" ht="18.75" customHeight="1" thickBot="1">
      <c r="A97" s="78"/>
      <c r="B97" s="75"/>
      <c r="C97" s="24">
        <v>2024</v>
      </c>
      <c r="D97" s="25">
        <f t="shared" si="21"/>
        <v>20029.699999999997</v>
      </c>
      <c r="E97" s="25">
        <v>0</v>
      </c>
      <c r="F97" s="25">
        <v>628.8</v>
      </c>
      <c r="G97" s="25">
        <f>19323.1+77.8</f>
        <v>19400.899999999998</v>
      </c>
      <c r="H97" s="10">
        <v>0</v>
      </c>
      <c r="I97" s="10">
        <v>0</v>
      </c>
      <c r="J97" s="78"/>
    </row>
    <row r="98" spans="1:10" s="55" customFormat="1" ht="18.75" customHeight="1" thickBot="1">
      <c r="A98" s="78"/>
      <c r="B98" s="75"/>
      <c r="C98" s="24">
        <v>2025</v>
      </c>
      <c r="D98" s="25">
        <f>SUM(E98:I98)</f>
        <v>20932</v>
      </c>
      <c r="E98" s="25">
        <v>0</v>
      </c>
      <c r="F98" s="25">
        <v>621.7</v>
      </c>
      <c r="G98" s="25">
        <f>20225.5+84.8</f>
        <v>20310.3</v>
      </c>
      <c r="H98" s="10">
        <v>0</v>
      </c>
      <c r="I98" s="10">
        <v>0</v>
      </c>
      <c r="J98" s="78"/>
    </row>
    <row r="99" spans="1:10" ht="18.75" customHeight="1" thickBot="1">
      <c r="A99" s="79"/>
      <c r="B99" s="76"/>
      <c r="C99" s="24">
        <v>2026</v>
      </c>
      <c r="D99" s="25">
        <f t="shared" si="21"/>
        <v>20932</v>
      </c>
      <c r="E99" s="25">
        <v>0</v>
      </c>
      <c r="F99" s="25">
        <v>621.7</v>
      </c>
      <c r="G99" s="25">
        <f>20225.5+84.8</f>
        <v>20310.3</v>
      </c>
      <c r="H99" s="10">
        <v>0</v>
      </c>
      <c r="I99" s="10">
        <v>0</v>
      </c>
      <c r="J99" s="79"/>
    </row>
    <row r="100" spans="1:10" s="22" customFormat="1" ht="15.75" thickBot="1">
      <c r="A100" s="77">
        <v>6</v>
      </c>
      <c r="B100" s="74" t="s">
        <v>77</v>
      </c>
      <c r="C100" s="27">
        <v>2022</v>
      </c>
      <c r="D100" s="28">
        <f>SUM(E100:I100)</f>
        <v>0</v>
      </c>
      <c r="E100" s="28">
        <v>0</v>
      </c>
      <c r="F100" s="28">
        <v>0</v>
      </c>
      <c r="G100" s="28">
        <v>0</v>
      </c>
      <c r="H100" s="10">
        <v>0</v>
      </c>
      <c r="I100" s="10">
        <v>0</v>
      </c>
      <c r="J100" s="77" t="s">
        <v>15</v>
      </c>
    </row>
    <row r="101" spans="1:10" s="22" customFormat="1" ht="15.75" thickBot="1">
      <c r="A101" s="78"/>
      <c r="B101" s="75"/>
      <c r="C101" s="39">
        <v>2023</v>
      </c>
      <c r="D101" s="40">
        <f>SUM(E101:I101)</f>
        <v>21952</v>
      </c>
      <c r="E101" s="40">
        <v>0</v>
      </c>
      <c r="F101" s="40">
        <v>0</v>
      </c>
      <c r="G101" s="40">
        <v>21952</v>
      </c>
      <c r="H101" s="10">
        <v>0</v>
      </c>
      <c r="I101" s="10">
        <v>0</v>
      </c>
      <c r="J101" s="78"/>
    </row>
    <row r="102" spans="1:10" s="22" customFormat="1" ht="15.75" thickBot="1">
      <c r="A102" s="78"/>
      <c r="B102" s="75"/>
      <c r="C102" s="24">
        <v>2024</v>
      </c>
      <c r="D102" s="25">
        <f>SUM(E102:I102)</f>
        <v>24061.1</v>
      </c>
      <c r="E102" s="25">
        <v>0</v>
      </c>
      <c r="F102" s="25">
        <v>0</v>
      </c>
      <c r="G102" s="25">
        <v>24061.1</v>
      </c>
      <c r="H102" s="10">
        <v>0</v>
      </c>
      <c r="I102" s="10">
        <v>0</v>
      </c>
      <c r="J102" s="78"/>
    </row>
    <row r="103" spans="1:10" s="55" customFormat="1" ht="15.75" thickBot="1">
      <c r="A103" s="78"/>
      <c r="B103" s="75"/>
      <c r="C103" s="24">
        <v>2025</v>
      </c>
      <c r="D103" s="25">
        <f>SUM(E103:I103)</f>
        <v>0</v>
      </c>
      <c r="E103" s="25">
        <v>0</v>
      </c>
      <c r="F103" s="25">
        <v>0</v>
      </c>
      <c r="G103" s="25">
        <v>0</v>
      </c>
      <c r="H103" s="10">
        <v>0</v>
      </c>
      <c r="I103" s="10">
        <v>0</v>
      </c>
      <c r="J103" s="78"/>
    </row>
    <row r="104" spans="1:10" s="22" customFormat="1" ht="15.75" thickBot="1">
      <c r="A104" s="79"/>
      <c r="B104" s="76"/>
      <c r="C104" s="24">
        <v>2026</v>
      </c>
      <c r="D104" s="25">
        <f>SUM(E104:I104)</f>
        <v>0</v>
      </c>
      <c r="E104" s="25">
        <v>0</v>
      </c>
      <c r="F104" s="25">
        <v>0</v>
      </c>
      <c r="G104" s="25">
        <v>0</v>
      </c>
      <c r="H104" s="10">
        <v>0</v>
      </c>
      <c r="I104" s="10">
        <v>0</v>
      </c>
      <c r="J104" s="79"/>
    </row>
    <row r="105" spans="1:10" ht="15.75" thickBot="1">
      <c r="A105" s="77">
        <v>7</v>
      </c>
      <c r="B105" s="74" t="s">
        <v>26</v>
      </c>
      <c r="C105" s="27">
        <v>2022</v>
      </c>
      <c r="D105" s="28">
        <f t="shared" si="21"/>
        <v>1082.01579</v>
      </c>
      <c r="E105" s="28">
        <v>0</v>
      </c>
      <c r="F105" s="28">
        <v>1027.915</v>
      </c>
      <c r="G105" s="28">
        <v>54.10079</v>
      </c>
      <c r="H105" s="10">
        <v>0</v>
      </c>
      <c r="I105" s="10">
        <v>0</v>
      </c>
      <c r="J105" s="77" t="s">
        <v>15</v>
      </c>
    </row>
    <row r="106" spans="1:10" ht="15.75" thickBot="1">
      <c r="A106" s="78"/>
      <c r="B106" s="75"/>
      <c r="C106" s="39">
        <v>2023</v>
      </c>
      <c r="D106" s="40">
        <f t="shared" si="21"/>
        <v>8740.880000000001</v>
      </c>
      <c r="E106" s="40">
        <v>0</v>
      </c>
      <c r="F106" s="40">
        <v>8303.84</v>
      </c>
      <c r="G106" s="40">
        <v>437.04</v>
      </c>
      <c r="H106" s="10">
        <v>0</v>
      </c>
      <c r="I106" s="10">
        <v>0</v>
      </c>
      <c r="J106" s="78"/>
    </row>
    <row r="107" spans="1:10" ht="15.75" thickBot="1">
      <c r="A107" s="78"/>
      <c r="B107" s="75"/>
      <c r="C107" s="24">
        <v>2024</v>
      </c>
      <c r="D107" s="25">
        <f t="shared" si="21"/>
        <v>0</v>
      </c>
      <c r="E107" s="25">
        <v>0</v>
      </c>
      <c r="F107" s="25">
        <v>0</v>
      </c>
      <c r="G107" s="25">
        <v>0</v>
      </c>
      <c r="H107" s="10">
        <v>0</v>
      </c>
      <c r="I107" s="10">
        <v>0</v>
      </c>
      <c r="J107" s="78"/>
    </row>
    <row r="108" spans="1:10" s="55" customFormat="1" ht="15.75" thickBot="1">
      <c r="A108" s="78"/>
      <c r="B108" s="75"/>
      <c r="C108" s="24">
        <v>2025</v>
      </c>
      <c r="D108" s="25">
        <v>0</v>
      </c>
      <c r="E108" s="25">
        <v>0</v>
      </c>
      <c r="F108" s="25">
        <v>0</v>
      </c>
      <c r="G108" s="25">
        <v>0</v>
      </c>
      <c r="H108" s="10">
        <v>0</v>
      </c>
      <c r="I108" s="10">
        <v>0</v>
      </c>
      <c r="J108" s="78"/>
    </row>
    <row r="109" spans="1:10" ht="15.75" thickBot="1">
      <c r="A109" s="79"/>
      <c r="B109" s="76"/>
      <c r="C109" s="24">
        <v>2026</v>
      </c>
      <c r="D109" s="25">
        <v>0</v>
      </c>
      <c r="E109" s="25">
        <v>0</v>
      </c>
      <c r="F109" s="25">
        <v>0</v>
      </c>
      <c r="G109" s="25">
        <v>0</v>
      </c>
      <c r="H109" s="10">
        <v>0</v>
      </c>
      <c r="I109" s="10">
        <v>0</v>
      </c>
      <c r="J109" s="79"/>
    </row>
    <row r="110" spans="1:10" ht="18" customHeight="1" thickBot="1">
      <c r="A110" s="80" t="s">
        <v>16</v>
      </c>
      <c r="B110" s="81"/>
      <c r="C110" s="45">
        <v>2022</v>
      </c>
      <c r="D110" s="30">
        <f>SUM(E110:I110)</f>
        <v>342079.55579</v>
      </c>
      <c r="E110" s="30">
        <f aca="true" t="shared" si="22" ref="E110:I114">SUM(E75,E80,E85,E90,E95,E100,E105)</f>
        <v>0</v>
      </c>
      <c r="F110" s="30">
        <f t="shared" si="22"/>
        <v>218695.065</v>
      </c>
      <c r="G110" s="30">
        <f t="shared" si="22"/>
        <v>123384.49079</v>
      </c>
      <c r="H110" s="26">
        <f t="shared" si="22"/>
        <v>0</v>
      </c>
      <c r="I110" s="26">
        <f t="shared" si="22"/>
        <v>0</v>
      </c>
      <c r="J110" s="86"/>
    </row>
    <row r="111" spans="1:10" ht="18" customHeight="1" thickBot="1">
      <c r="A111" s="82"/>
      <c r="B111" s="83"/>
      <c r="C111" s="41">
        <v>2023</v>
      </c>
      <c r="D111" s="42">
        <f>SUM(E111:I111)</f>
        <v>370000.44</v>
      </c>
      <c r="E111" s="42">
        <f t="shared" si="22"/>
        <v>0</v>
      </c>
      <c r="F111" s="42">
        <f t="shared" si="22"/>
        <v>220369.44</v>
      </c>
      <c r="G111" s="42">
        <f t="shared" si="22"/>
        <v>149631</v>
      </c>
      <c r="H111" s="26">
        <f t="shared" si="22"/>
        <v>0</v>
      </c>
      <c r="I111" s="26">
        <f t="shared" si="22"/>
        <v>0</v>
      </c>
      <c r="J111" s="87"/>
    </row>
    <row r="112" spans="1:10" ht="18" customHeight="1" thickBot="1">
      <c r="A112" s="82"/>
      <c r="B112" s="83"/>
      <c r="C112" s="33">
        <v>2024</v>
      </c>
      <c r="D112" s="26">
        <f>SUM(E112:I112)</f>
        <v>341979.19999999995</v>
      </c>
      <c r="E112" s="26">
        <f t="shared" si="22"/>
        <v>0</v>
      </c>
      <c r="F112" s="26">
        <f t="shared" si="22"/>
        <v>207610.3</v>
      </c>
      <c r="G112" s="26">
        <f t="shared" si="22"/>
        <v>134368.9</v>
      </c>
      <c r="H112" s="26">
        <f t="shared" si="22"/>
        <v>0</v>
      </c>
      <c r="I112" s="26">
        <f t="shared" si="22"/>
        <v>0</v>
      </c>
      <c r="J112" s="87"/>
    </row>
    <row r="113" spans="1:10" s="55" customFormat="1" ht="18" customHeight="1" thickBot="1">
      <c r="A113" s="82"/>
      <c r="B113" s="83"/>
      <c r="C113" s="33">
        <v>2025</v>
      </c>
      <c r="D113" s="26">
        <f>SUM(E113:I113)</f>
        <v>322968.10000000003</v>
      </c>
      <c r="E113" s="26">
        <f t="shared" si="22"/>
        <v>0</v>
      </c>
      <c r="F113" s="26">
        <f t="shared" si="22"/>
        <v>207603.2</v>
      </c>
      <c r="G113" s="26">
        <f t="shared" si="22"/>
        <v>115364.90000000001</v>
      </c>
      <c r="H113" s="26">
        <f t="shared" si="22"/>
        <v>0</v>
      </c>
      <c r="I113" s="26">
        <f t="shared" si="22"/>
        <v>0</v>
      </c>
      <c r="J113" s="87"/>
    </row>
    <row r="114" spans="1:10" ht="18" customHeight="1" thickBot="1">
      <c r="A114" s="84"/>
      <c r="B114" s="85"/>
      <c r="C114" s="33">
        <v>2026</v>
      </c>
      <c r="D114" s="26">
        <f>SUM(E114:I114)</f>
        <v>322941.10000000003</v>
      </c>
      <c r="E114" s="26">
        <f t="shared" si="22"/>
        <v>0</v>
      </c>
      <c r="F114" s="26">
        <f t="shared" si="22"/>
        <v>207603.2</v>
      </c>
      <c r="G114" s="26">
        <f t="shared" si="22"/>
        <v>115337.90000000001</v>
      </c>
      <c r="H114" s="26">
        <f t="shared" si="22"/>
        <v>0</v>
      </c>
      <c r="I114" s="26">
        <f t="shared" si="22"/>
        <v>0</v>
      </c>
      <c r="J114" s="88"/>
    </row>
    <row r="115" spans="1:10" ht="18" customHeight="1" thickBot="1">
      <c r="A115" s="68" t="s">
        <v>27</v>
      </c>
      <c r="B115" s="69"/>
      <c r="C115" s="69"/>
      <c r="D115" s="69"/>
      <c r="E115" s="69"/>
      <c r="F115" s="69"/>
      <c r="G115" s="69"/>
      <c r="H115" s="69"/>
      <c r="I115" s="69"/>
      <c r="J115" s="92"/>
    </row>
    <row r="116" spans="1:10" ht="15" customHeight="1" thickBot="1">
      <c r="A116" s="77">
        <v>1</v>
      </c>
      <c r="B116" s="74" t="s">
        <v>28</v>
      </c>
      <c r="C116" s="27">
        <v>2022</v>
      </c>
      <c r="D116" s="28">
        <f aca="true" t="shared" si="23" ref="D116:D180">SUM(E116:I116)</f>
        <v>54948.23</v>
      </c>
      <c r="E116" s="28">
        <v>0</v>
      </c>
      <c r="F116" s="28">
        <v>0</v>
      </c>
      <c r="G116" s="28">
        <v>54948.23</v>
      </c>
      <c r="H116" s="10">
        <v>0</v>
      </c>
      <c r="I116" s="10">
        <v>0</v>
      </c>
      <c r="J116" s="77" t="s">
        <v>15</v>
      </c>
    </row>
    <row r="117" spans="1:10" ht="15" customHeight="1" thickBot="1">
      <c r="A117" s="78"/>
      <c r="B117" s="75"/>
      <c r="C117" s="39">
        <v>2023</v>
      </c>
      <c r="D117" s="40">
        <f t="shared" si="23"/>
        <v>61088.29</v>
      </c>
      <c r="E117" s="40">
        <v>0</v>
      </c>
      <c r="F117" s="40">
        <v>0</v>
      </c>
      <c r="G117" s="40">
        <v>61088.29</v>
      </c>
      <c r="H117" s="10">
        <v>0</v>
      </c>
      <c r="I117" s="10">
        <v>0</v>
      </c>
      <c r="J117" s="78"/>
    </row>
    <row r="118" spans="1:10" ht="15" customHeight="1" thickBot="1">
      <c r="A118" s="78"/>
      <c r="B118" s="75"/>
      <c r="C118" s="24">
        <v>2024</v>
      </c>
      <c r="D118" s="25">
        <f t="shared" si="23"/>
        <v>58038.8</v>
      </c>
      <c r="E118" s="25">
        <v>0</v>
      </c>
      <c r="F118" s="25">
        <v>0</v>
      </c>
      <c r="G118" s="25">
        <v>58038.8</v>
      </c>
      <c r="H118" s="10">
        <v>0</v>
      </c>
      <c r="I118" s="10">
        <v>0</v>
      </c>
      <c r="J118" s="78"/>
    </row>
    <row r="119" spans="1:10" s="55" customFormat="1" ht="15" customHeight="1" thickBot="1">
      <c r="A119" s="78"/>
      <c r="B119" s="75"/>
      <c r="C119" s="24">
        <v>2025</v>
      </c>
      <c r="D119" s="25">
        <f>SUM(E119:I119)</f>
        <v>60738.2</v>
      </c>
      <c r="E119" s="25">
        <v>0</v>
      </c>
      <c r="F119" s="25">
        <v>0</v>
      </c>
      <c r="G119" s="25">
        <v>60738.2</v>
      </c>
      <c r="H119" s="10">
        <v>0</v>
      </c>
      <c r="I119" s="10">
        <v>0</v>
      </c>
      <c r="J119" s="78"/>
    </row>
    <row r="120" spans="1:10" ht="15" customHeight="1" thickBot="1">
      <c r="A120" s="79"/>
      <c r="B120" s="76"/>
      <c r="C120" s="24">
        <v>2026</v>
      </c>
      <c r="D120" s="25">
        <f t="shared" si="23"/>
        <v>60738.2</v>
      </c>
      <c r="E120" s="25">
        <v>0</v>
      </c>
      <c r="F120" s="25">
        <v>0</v>
      </c>
      <c r="G120" s="25">
        <v>60738.2</v>
      </c>
      <c r="H120" s="10">
        <v>0</v>
      </c>
      <c r="I120" s="10">
        <v>0</v>
      </c>
      <c r="J120" s="79"/>
    </row>
    <row r="121" spans="1:10" ht="15.75" thickBot="1">
      <c r="A121" s="77">
        <v>2</v>
      </c>
      <c r="B121" s="74" t="s">
        <v>29</v>
      </c>
      <c r="C121" s="27">
        <v>2022</v>
      </c>
      <c r="D121" s="28">
        <f t="shared" si="23"/>
        <v>74681.37</v>
      </c>
      <c r="E121" s="28">
        <v>0</v>
      </c>
      <c r="F121" s="28">
        <v>0</v>
      </c>
      <c r="G121" s="28">
        <v>74681.37</v>
      </c>
      <c r="H121" s="10">
        <v>0</v>
      </c>
      <c r="I121" s="10">
        <v>0</v>
      </c>
      <c r="J121" s="77" t="s">
        <v>15</v>
      </c>
    </row>
    <row r="122" spans="1:10" ht="15.75" thickBot="1">
      <c r="A122" s="78"/>
      <c r="B122" s="75"/>
      <c r="C122" s="39">
        <v>2023</v>
      </c>
      <c r="D122" s="40">
        <f t="shared" si="23"/>
        <v>77556.97</v>
      </c>
      <c r="E122" s="40">
        <v>0</v>
      </c>
      <c r="F122" s="40">
        <v>0</v>
      </c>
      <c r="G122" s="40">
        <v>77556.97</v>
      </c>
      <c r="H122" s="10">
        <v>0</v>
      </c>
      <c r="I122" s="10">
        <v>0</v>
      </c>
      <c r="J122" s="78"/>
    </row>
    <row r="123" spans="1:10" ht="15.75" thickBot="1">
      <c r="A123" s="78"/>
      <c r="B123" s="75"/>
      <c r="C123" s="24">
        <v>2024</v>
      </c>
      <c r="D123" s="25">
        <f t="shared" si="23"/>
        <v>68494.2</v>
      </c>
      <c r="E123" s="25">
        <v>0</v>
      </c>
      <c r="F123" s="25">
        <v>0</v>
      </c>
      <c r="G123" s="25">
        <v>68494.2</v>
      </c>
      <c r="H123" s="10">
        <v>0</v>
      </c>
      <c r="I123" s="10">
        <v>0</v>
      </c>
      <c r="J123" s="78"/>
    </row>
    <row r="124" spans="1:10" s="55" customFormat="1" ht="15.75" thickBot="1">
      <c r="A124" s="78"/>
      <c r="B124" s="75"/>
      <c r="C124" s="24">
        <v>2025</v>
      </c>
      <c r="D124" s="25">
        <f>SUM(E124:I124)</f>
        <v>71692.8</v>
      </c>
      <c r="E124" s="25">
        <v>0</v>
      </c>
      <c r="F124" s="25">
        <v>0</v>
      </c>
      <c r="G124" s="25">
        <v>71692.8</v>
      </c>
      <c r="H124" s="10">
        <v>0</v>
      </c>
      <c r="I124" s="10">
        <v>0</v>
      </c>
      <c r="J124" s="78"/>
    </row>
    <row r="125" spans="1:10" ht="15.75" thickBot="1">
      <c r="A125" s="79"/>
      <c r="B125" s="76"/>
      <c r="C125" s="24">
        <v>2026</v>
      </c>
      <c r="D125" s="25">
        <f t="shared" si="23"/>
        <v>71692.8</v>
      </c>
      <c r="E125" s="25">
        <v>0</v>
      </c>
      <c r="F125" s="25">
        <v>0</v>
      </c>
      <c r="G125" s="25">
        <v>71692.8</v>
      </c>
      <c r="H125" s="10">
        <v>0</v>
      </c>
      <c r="I125" s="10">
        <v>0</v>
      </c>
      <c r="J125" s="79"/>
    </row>
    <row r="126" spans="1:10" ht="15.75" thickBot="1">
      <c r="A126" s="77">
        <v>3</v>
      </c>
      <c r="B126" s="74" t="s">
        <v>30</v>
      </c>
      <c r="C126" s="27">
        <v>2022</v>
      </c>
      <c r="D126" s="28">
        <f t="shared" si="23"/>
        <v>2830.4</v>
      </c>
      <c r="E126" s="28">
        <v>0</v>
      </c>
      <c r="F126" s="28">
        <v>0</v>
      </c>
      <c r="G126" s="28">
        <v>2830.4</v>
      </c>
      <c r="H126" s="10">
        <v>0</v>
      </c>
      <c r="I126" s="10">
        <v>0</v>
      </c>
      <c r="J126" s="77" t="s">
        <v>15</v>
      </c>
    </row>
    <row r="127" spans="1:10" ht="15.75" thickBot="1">
      <c r="A127" s="78"/>
      <c r="B127" s="75"/>
      <c r="C127" s="39">
        <v>2023</v>
      </c>
      <c r="D127" s="40">
        <f t="shared" si="23"/>
        <v>2827.4</v>
      </c>
      <c r="E127" s="40">
        <v>0</v>
      </c>
      <c r="F127" s="40">
        <v>0</v>
      </c>
      <c r="G127" s="40">
        <v>2827.4</v>
      </c>
      <c r="H127" s="10">
        <v>0</v>
      </c>
      <c r="I127" s="10">
        <v>0</v>
      </c>
      <c r="J127" s="78"/>
    </row>
    <row r="128" spans="1:10" ht="15.75" thickBot="1">
      <c r="A128" s="78"/>
      <c r="B128" s="75"/>
      <c r="C128" s="24">
        <v>2024</v>
      </c>
      <c r="D128" s="25">
        <f t="shared" si="23"/>
        <v>2497</v>
      </c>
      <c r="E128" s="25">
        <v>0</v>
      </c>
      <c r="F128" s="25">
        <v>0</v>
      </c>
      <c r="G128" s="25">
        <v>2497</v>
      </c>
      <c r="H128" s="10">
        <v>0</v>
      </c>
      <c r="I128" s="10">
        <v>0</v>
      </c>
      <c r="J128" s="78"/>
    </row>
    <row r="129" spans="1:10" s="55" customFormat="1" ht="15.75" thickBot="1">
      <c r="A129" s="78"/>
      <c r="B129" s="75"/>
      <c r="C129" s="24">
        <v>2025</v>
      </c>
      <c r="D129" s="25">
        <f>SUM(E129:I129)</f>
        <v>2613.6</v>
      </c>
      <c r="E129" s="25">
        <v>0</v>
      </c>
      <c r="F129" s="25">
        <v>0</v>
      </c>
      <c r="G129" s="25">
        <v>2613.6</v>
      </c>
      <c r="H129" s="10">
        <v>0</v>
      </c>
      <c r="I129" s="10">
        <v>0</v>
      </c>
      <c r="J129" s="78"/>
    </row>
    <row r="130" spans="1:10" ht="15.75" thickBot="1">
      <c r="A130" s="79"/>
      <c r="B130" s="76"/>
      <c r="C130" s="24">
        <v>2026</v>
      </c>
      <c r="D130" s="25">
        <f t="shared" si="23"/>
        <v>2613.6</v>
      </c>
      <c r="E130" s="25">
        <v>0</v>
      </c>
      <c r="F130" s="25">
        <v>0</v>
      </c>
      <c r="G130" s="25">
        <v>2613.6</v>
      </c>
      <c r="H130" s="10">
        <v>0</v>
      </c>
      <c r="I130" s="10">
        <v>0</v>
      </c>
      <c r="J130" s="79"/>
    </row>
    <row r="131" spans="1:10" s="19" customFormat="1" ht="15.75" thickBot="1">
      <c r="A131" s="20"/>
      <c r="B131" s="74" t="s">
        <v>74</v>
      </c>
      <c r="C131" s="27">
        <v>2022</v>
      </c>
      <c r="D131" s="28">
        <f>SUM(E131:I131)</f>
        <v>794.65</v>
      </c>
      <c r="E131" s="28">
        <v>532.41</v>
      </c>
      <c r="F131" s="28">
        <v>262.24</v>
      </c>
      <c r="G131" s="28">
        <v>0</v>
      </c>
      <c r="H131" s="10">
        <v>0</v>
      </c>
      <c r="I131" s="10">
        <v>0</v>
      </c>
      <c r="J131" s="77" t="s">
        <v>15</v>
      </c>
    </row>
    <row r="132" spans="1:10" s="19" customFormat="1" ht="15.75" thickBot="1">
      <c r="A132" s="20"/>
      <c r="B132" s="75"/>
      <c r="C132" s="39">
        <v>2023</v>
      </c>
      <c r="D132" s="40">
        <f>SUM(E132:I132)</f>
        <v>0</v>
      </c>
      <c r="E132" s="40">
        <v>0</v>
      </c>
      <c r="F132" s="40">
        <v>0</v>
      </c>
      <c r="G132" s="40">
        <v>0</v>
      </c>
      <c r="H132" s="10">
        <v>0</v>
      </c>
      <c r="I132" s="10">
        <v>0</v>
      </c>
      <c r="J132" s="78"/>
    </row>
    <row r="133" spans="1:10" s="19" customFormat="1" ht="15.75" thickBot="1">
      <c r="A133" s="20">
        <v>4</v>
      </c>
      <c r="B133" s="75"/>
      <c r="C133" s="24">
        <v>2024</v>
      </c>
      <c r="D133" s="25">
        <f>SUM(E133:I133)</f>
        <v>0</v>
      </c>
      <c r="E133" s="25">
        <v>0</v>
      </c>
      <c r="F133" s="25">
        <v>0</v>
      </c>
      <c r="G133" s="25">
        <v>0</v>
      </c>
      <c r="H133" s="10">
        <v>0</v>
      </c>
      <c r="I133" s="10">
        <v>0</v>
      </c>
      <c r="J133" s="78"/>
    </row>
    <row r="134" spans="1:10" s="55" customFormat="1" ht="15.75" thickBot="1">
      <c r="A134" s="54"/>
      <c r="B134" s="75"/>
      <c r="C134" s="24">
        <v>2025</v>
      </c>
      <c r="D134" s="25">
        <f>SUM(E134:I134)</f>
        <v>0</v>
      </c>
      <c r="E134" s="25">
        <v>0</v>
      </c>
      <c r="F134" s="25">
        <v>0</v>
      </c>
      <c r="G134" s="25">
        <v>0</v>
      </c>
      <c r="H134" s="10">
        <v>0</v>
      </c>
      <c r="I134" s="10">
        <v>0</v>
      </c>
      <c r="J134" s="78"/>
    </row>
    <row r="135" spans="1:10" s="19" customFormat="1" ht="15.75" thickBot="1">
      <c r="A135" s="20"/>
      <c r="B135" s="76"/>
      <c r="C135" s="24">
        <v>2026</v>
      </c>
      <c r="D135" s="25">
        <f>SUM(E135:I135)</f>
        <v>0</v>
      </c>
      <c r="E135" s="25">
        <v>0</v>
      </c>
      <c r="F135" s="25">
        <v>0</v>
      </c>
      <c r="G135" s="25">
        <v>0</v>
      </c>
      <c r="H135" s="10">
        <v>0</v>
      </c>
      <c r="I135" s="10">
        <v>0</v>
      </c>
      <c r="J135" s="79"/>
    </row>
    <row r="136" spans="1:10" ht="15.75" thickBot="1">
      <c r="A136" s="77">
        <v>5</v>
      </c>
      <c r="B136" s="74" t="s">
        <v>31</v>
      </c>
      <c r="C136" s="27">
        <v>2022</v>
      </c>
      <c r="D136" s="28">
        <f t="shared" si="23"/>
        <v>12941.1</v>
      </c>
      <c r="E136" s="48">
        <v>12941.1</v>
      </c>
      <c r="F136" s="28">
        <v>0</v>
      </c>
      <c r="G136" s="28">
        <v>0</v>
      </c>
      <c r="H136" s="10">
        <v>0</v>
      </c>
      <c r="I136" s="10">
        <v>0</v>
      </c>
      <c r="J136" s="77" t="s">
        <v>15</v>
      </c>
    </row>
    <row r="137" spans="1:10" ht="15.75" thickBot="1">
      <c r="A137" s="78"/>
      <c r="B137" s="75"/>
      <c r="C137" s="39">
        <v>2023</v>
      </c>
      <c r="D137" s="40">
        <f t="shared" si="23"/>
        <v>13188.5</v>
      </c>
      <c r="E137" s="40">
        <v>13188.5</v>
      </c>
      <c r="F137" s="40">
        <v>0</v>
      </c>
      <c r="G137" s="40">
        <v>0</v>
      </c>
      <c r="H137" s="10">
        <v>0</v>
      </c>
      <c r="I137" s="10">
        <v>0</v>
      </c>
      <c r="J137" s="78"/>
    </row>
    <row r="138" spans="1:10" ht="15.75" thickBot="1">
      <c r="A138" s="78"/>
      <c r="B138" s="75"/>
      <c r="C138" s="24">
        <v>2024</v>
      </c>
      <c r="D138" s="25">
        <f t="shared" si="23"/>
        <v>13283.1</v>
      </c>
      <c r="E138" s="25">
        <v>13283.1</v>
      </c>
      <c r="F138" s="25">
        <v>0</v>
      </c>
      <c r="G138" s="25">
        <v>0</v>
      </c>
      <c r="H138" s="10">
        <v>0</v>
      </c>
      <c r="I138" s="10">
        <v>0</v>
      </c>
      <c r="J138" s="78"/>
    </row>
    <row r="139" spans="1:10" s="55" customFormat="1" ht="15.75" thickBot="1">
      <c r="A139" s="78"/>
      <c r="B139" s="75"/>
      <c r="C139" s="24">
        <v>2025</v>
      </c>
      <c r="D139" s="25">
        <f>SUM(E139:I139)</f>
        <v>13283.1</v>
      </c>
      <c r="E139" s="25">
        <v>13283.1</v>
      </c>
      <c r="F139" s="25">
        <v>0</v>
      </c>
      <c r="G139" s="25">
        <v>0</v>
      </c>
      <c r="H139" s="10">
        <v>0</v>
      </c>
      <c r="I139" s="10">
        <v>0</v>
      </c>
      <c r="J139" s="78"/>
    </row>
    <row r="140" spans="1:10" ht="15.75" thickBot="1">
      <c r="A140" s="79"/>
      <c r="B140" s="76"/>
      <c r="C140" s="24">
        <v>2026</v>
      </c>
      <c r="D140" s="25">
        <f t="shared" si="23"/>
        <v>13283.1</v>
      </c>
      <c r="E140" s="25">
        <v>13283.1</v>
      </c>
      <c r="F140" s="25">
        <v>0</v>
      </c>
      <c r="G140" s="25">
        <v>0</v>
      </c>
      <c r="H140" s="10">
        <v>0</v>
      </c>
      <c r="I140" s="10">
        <v>0</v>
      </c>
      <c r="J140" s="79"/>
    </row>
    <row r="141" spans="1:10" ht="15.75" thickBot="1">
      <c r="A141" s="77">
        <v>6</v>
      </c>
      <c r="B141" s="74" t="s">
        <v>32</v>
      </c>
      <c r="C141" s="27">
        <v>2022</v>
      </c>
      <c r="D141" s="28">
        <f t="shared" si="23"/>
        <v>19201.9</v>
      </c>
      <c r="E141" s="28">
        <v>0</v>
      </c>
      <c r="F141" s="28">
        <v>19201.9</v>
      </c>
      <c r="G141" s="28">
        <v>0</v>
      </c>
      <c r="H141" s="10">
        <v>0</v>
      </c>
      <c r="I141" s="10">
        <v>0</v>
      </c>
      <c r="J141" s="77" t="s">
        <v>15</v>
      </c>
    </row>
    <row r="142" spans="1:10" ht="15.75" thickBot="1">
      <c r="A142" s="78"/>
      <c r="B142" s="75"/>
      <c r="C142" s="39">
        <v>2023</v>
      </c>
      <c r="D142" s="40">
        <f t="shared" si="23"/>
        <v>18403.9</v>
      </c>
      <c r="E142" s="40">
        <v>0</v>
      </c>
      <c r="F142" s="40">
        <v>18403.9</v>
      </c>
      <c r="G142" s="40">
        <v>0</v>
      </c>
      <c r="H142" s="10">
        <v>0</v>
      </c>
      <c r="I142" s="10">
        <v>0</v>
      </c>
      <c r="J142" s="78"/>
    </row>
    <row r="143" spans="1:10" ht="15.75" thickBot="1">
      <c r="A143" s="78"/>
      <c r="B143" s="75"/>
      <c r="C143" s="24">
        <v>2024</v>
      </c>
      <c r="D143" s="25">
        <f t="shared" si="23"/>
        <v>18403.9</v>
      </c>
      <c r="E143" s="25">
        <v>0</v>
      </c>
      <c r="F143" s="25">
        <v>18403.9</v>
      </c>
      <c r="G143" s="25">
        <v>0</v>
      </c>
      <c r="H143" s="10">
        <v>0</v>
      </c>
      <c r="I143" s="10">
        <v>0</v>
      </c>
      <c r="J143" s="78"/>
    </row>
    <row r="144" spans="1:10" s="55" customFormat="1" ht="15.75" thickBot="1">
      <c r="A144" s="78"/>
      <c r="B144" s="75"/>
      <c r="C144" s="24">
        <v>2025</v>
      </c>
      <c r="D144" s="25">
        <f>SUM(E144:I144)</f>
        <v>18403.9</v>
      </c>
      <c r="E144" s="25">
        <v>0</v>
      </c>
      <c r="F144" s="25">
        <v>18403.9</v>
      </c>
      <c r="G144" s="25">
        <v>0</v>
      </c>
      <c r="H144" s="10">
        <v>0</v>
      </c>
      <c r="I144" s="10">
        <v>0</v>
      </c>
      <c r="J144" s="78"/>
    </row>
    <row r="145" spans="1:10" ht="15.75" thickBot="1">
      <c r="A145" s="79"/>
      <c r="B145" s="76"/>
      <c r="C145" s="24">
        <v>2026</v>
      </c>
      <c r="D145" s="25">
        <f t="shared" si="23"/>
        <v>18403.9</v>
      </c>
      <c r="E145" s="25">
        <v>0</v>
      </c>
      <c r="F145" s="25">
        <v>18403.9</v>
      </c>
      <c r="G145" s="25">
        <v>0</v>
      </c>
      <c r="H145" s="10">
        <v>0</v>
      </c>
      <c r="I145" s="10">
        <v>0</v>
      </c>
      <c r="J145" s="79"/>
    </row>
    <row r="146" spans="1:10" ht="15.75" thickBot="1">
      <c r="A146" s="77">
        <v>7</v>
      </c>
      <c r="B146" s="74" t="s">
        <v>33</v>
      </c>
      <c r="C146" s="27">
        <v>2022</v>
      </c>
      <c r="D146" s="28">
        <f t="shared" si="23"/>
        <v>306474.6</v>
      </c>
      <c r="E146" s="28">
        <v>0</v>
      </c>
      <c r="F146" s="28">
        <v>306474.6</v>
      </c>
      <c r="G146" s="28">
        <v>0</v>
      </c>
      <c r="H146" s="10">
        <v>0</v>
      </c>
      <c r="I146" s="10">
        <v>0</v>
      </c>
      <c r="J146" s="77" t="s">
        <v>15</v>
      </c>
    </row>
    <row r="147" spans="1:10" ht="15.75" thickBot="1">
      <c r="A147" s="78"/>
      <c r="B147" s="75"/>
      <c r="C147" s="39">
        <v>2023</v>
      </c>
      <c r="D147" s="40">
        <f t="shared" si="23"/>
        <v>303991.12</v>
      </c>
      <c r="E147" s="40">
        <v>0</v>
      </c>
      <c r="F147" s="40">
        <v>303991.12</v>
      </c>
      <c r="G147" s="40">
        <v>0</v>
      </c>
      <c r="H147" s="10">
        <v>0</v>
      </c>
      <c r="I147" s="10">
        <v>0</v>
      </c>
      <c r="J147" s="78"/>
    </row>
    <row r="148" spans="1:10" ht="15.75" thickBot="1">
      <c r="A148" s="78"/>
      <c r="B148" s="75"/>
      <c r="C148" s="24">
        <v>2024</v>
      </c>
      <c r="D148" s="25">
        <f t="shared" si="23"/>
        <v>288967.3</v>
      </c>
      <c r="E148" s="25">
        <v>0</v>
      </c>
      <c r="F148" s="25">
        <v>288967.3</v>
      </c>
      <c r="G148" s="25">
        <v>0</v>
      </c>
      <c r="H148" s="10">
        <v>0</v>
      </c>
      <c r="I148" s="10">
        <v>0</v>
      </c>
      <c r="J148" s="78"/>
    </row>
    <row r="149" spans="1:10" s="55" customFormat="1" ht="15.75" thickBot="1">
      <c r="A149" s="78"/>
      <c r="B149" s="75"/>
      <c r="C149" s="24">
        <v>2025</v>
      </c>
      <c r="D149" s="25">
        <f>SUM(E149:I149)</f>
        <v>288967.3</v>
      </c>
      <c r="E149" s="25">
        <v>0</v>
      </c>
      <c r="F149" s="25">
        <v>288967.3</v>
      </c>
      <c r="G149" s="25">
        <v>0</v>
      </c>
      <c r="H149" s="10">
        <v>0</v>
      </c>
      <c r="I149" s="10">
        <v>0</v>
      </c>
      <c r="J149" s="78"/>
    </row>
    <row r="150" spans="1:10" ht="15.75" thickBot="1">
      <c r="A150" s="79"/>
      <c r="B150" s="76"/>
      <c r="C150" s="24">
        <v>2026</v>
      </c>
      <c r="D150" s="25">
        <f t="shared" si="23"/>
        <v>288967.3</v>
      </c>
      <c r="E150" s="25">
        <v>0</v>
      </c>
      <c r="F150" s="25">
        <v>288967.3</v>
      </c>
      <c r="G150" s="25">
        <v>0</v>
      </c>
      <c r="H150" s="10">
        <v>0</v>
      </c>
      <c r="I150" s="10">
        <v>0</v>
      </c>
      <c r="J150" s="79"/>
    </row>
    <row r="151" spans="1:10" ht="15.75" thickBot="1">
      <c r="A151" s="77">
        <v>8</v>
      </c>
      <c r="B151" s="74" t="s">
        <v>34</v>
      </c>
      <c r="C151" s="27">
        <v>2022</v>
      </c>
      <c r="D151" s="28">
        <f t="shared" si="23"/>
        <v>51976.87</v>
      </c>
      <c r="E151" s="28">
        <v>0</v>
      </c>
      <c r="F151" s="28">
        <v>2725.3</v>
      </c>
      <c r="G151" s="28">
        <f>47266.38+1985.19</f>
        <v>49251.57</v>
      </c>
      <c r="H151" s="10">
        <v>0</v>
      </c>
      <c r="I151" s="10">
        <v>0</v>
      </c>
      <c r="J151" s="77" t="s">
        <v>15</v>
      </c>
    </row>
    <row r="152" spans="1:10" ht="15.75" thickBot="1">
      <c r="A152" s="78"/>
      <c r="B152" s="75"/>
      <c r="C152" s="39">
        <v>2023</v>
      </c>
      <c r="D152" s="40">
        <f t="shared" si="23"/>
        <v>33576.12</v>
      </c>
      <c r="E152" s="40">
        <v>0</v>
      </c>
      <c r="F152" s="40">
        <v>2830.1</v>
      </c>
      <c r="G152" s="40">
        <v>30746.02</v>
      </c>
      <c r="H152" s="10">
        <v>0</v>
      </c>
      <c r="I152" s="10">
        <v>0</v>
      </c>
      <c r="J152" s="78"/>
    </row>
    <row r="153" spans="1:10" ht="15.75" thickBot="1">
      <c r="A153" s="78"/>
      <c r="B153" s="75"/>
      <c r="C153" s="24">
        <v>2024</v>
      </c>
      <c r="D153" s="25">
        <f t="shared" si="23"/>
        <v>19483.87</v>
      </c>
      <c r="E153" s="25">
        <v>0</v>
      </c>
      <c r="F153" s="25">
        <v>2798.7</v>
      </c>
      <c r="G153" s="25">
        <f>16339.17+346</f>
        <v>16685.17</v>
      </c>
      <c r="H153" s="10">
        <v>0</v>
      </c>
      <c r="I153" s="10">
        <v>0</v>
      </c>
      <c r="J153" s="78"/>
    </row>
    <row r="154" spans="1:10" s="55" customFormat="1" ht="15.75" thickBot="1">
      <c r="A154" s="78"/>
      <c r="B154" s="75"/>
      <c r="C154" s="24">
        <v>2025</v>
      </c>
      <c r="D154" s="25">
        <f>SUM(E154:I154)</f>
        <v>52968.1</v>
      </c>
      <c r="E154" s="25">
        <v>0</v>
      </c>
      <c r="F154" s="25">
        <v>2767.2</v>
      </c>
      <c r="G154" s="25">
        <f>49823.5+377.4</f>
        <v>50200.9</v>
      </c>
      <c r="H154" s="10">
        <v>0</v>
      </c>
      <c r="I154" s="10">
        <v>0</v>
      </c>
      <c r="J154" s="78"/>
    </row>
    <row r="155" spans="1:10" ht="15.75" thickBot="1">
      <c r="A155" s="79"/>
      <c r="B155" s="76"/>
      <c r="C155" s="24">
        <v>2026</v>
      </c>
      <c r="D155" s="25">
        <f t="shared" si="23"/>
        <v>52968.1</v>
      </c>
      <c r="E155" s="25">
        <v>0</v>
      </c>
      <c r="F155" s="25">
        <v>2767.2</v>
      </c>
      <c r="G155" s="25">
        <v>50200.9</v>
      </c>
      <c r="H155" s="10">
        <v>0</v>
      </c>
      <c r="I155" s="10">
        <v>0</v>
      </c>
      <c r="J155" s="79"/>
    </row>
    <row r="156" spans="1:10" ht="15.75" thickBot="1">
      <c r="A156" s="77">
        <v>9</v>
      </c>
      <c r="B156" s="74" t="s">
        <v>35</v>
      </c>
      <c r="C156" s="27">
        <v>2022</v>
      </c>
      <c r="D156" s="28">
        <f t="shared" si="23"/>
        <v>1185.6</v>
      </c>
      <c r="E156" s="28">
        <v>0</v>
      </c>
      <c r="F156" s="28">
        <v>0</v>
      </c>
      <c r="G156" s="28">
        <v>1185.6</v>
      </c>
      <c r="H156" s="10">
        <v>0</v>
      </c>
      <c r="I156" s="10">
        <v>0</v>
      </c>
      <c r="J156" s="77" t="s">
        <v>15</v>
      </c>
    </row>
    <row r="157" spans="1:10" ht="15.75" thickBot="1">
      <c r="A157" s="78"/>
      <c r="B157" s="75"/>
      <c r="C157" s="39">
        <v>2023</v>
      </c>
      <c r="D157" s="40">
        <f t="shared" si="23"/>
        <v>1572.3</v>
      </c>
      <c r="E157" s="40">
        <v>0</v>
      </c>
      <c r="F157" s="40">
        <v>0</v>
      </c>
      <c r="G157" s="40">
        <v>1572.3</v>
      </c>
      <c r="H157" s="10">
        <v>0</v>
      </c>
      <c r="I157" s="10">
        <v>0</v>
      </c>
      <c r="J157" s="78"/>
    </row>
    <row r="158" spans="1:10" ht="15.75" thickBot="1">
      <c r="A158" s="78"/>
      <c r="B158" s="75"/>
      <c r="C158" s="24">
        <v>2024</v>
      </c>
      <c r="D158" s="25">
        <f t="shared" si="23"/>
        <v>1379.9</v>
      </c>
      <c r="E158" s="25">
        <v>0</v>
      </c>
      <c r="F158" s="25">
        <v>0</v>
      </c>
      <c r="G158" s="25">
        <v>1379.9</v>
      </c>
      <c r="H158" s="10">
        <v>0</v>
      </c>
      <c r="I158" s="10">
        <v>0</v>
      </c>
      <c r="J158" s="78"/>
    </row>
    <row r="159" spans="1:10" s="55" customFormat="1" ht="15.75" thickBot="1">
      <c r="A159" s="78"/>
      <c r="B159" s="75"/>
      <c r="C159" s="24">
        <v>2025</v>
      </c>
      <c r="D159" s="25">
        <f>SUM(E159:I159)</f>
        <v>1444.4</v>
      </c>
      <c r="E159" s="25">
        <v>0</v>
      </c>
      <c r="F159" s="25">
        <v>0</v>
      </c>
      <c r="G159" s="25">
        <v>1444.4</v>
      </c>
      <c r="H159" s="10">
        <v>0</v>
      </c>
      <c r="I159" s="10">
        <v>0</v>
      </c>
      <c r="J159" s="78"/>
    </row>
    <row r="160" spans="1:10" ht="15.75" thickBot="1">
      <c r="A160" s="79"/>
      <c r="B160" s="76"/>
      <c r="C160" s="24">
        <v>2026</v>
      </c>
      <c r="D160" s="25">
        <f t="shared" si="23"/>
        <v>1444.4</v>
      </c>
      <c r="E160" s="25">
        <v>0</v>
      </c>
      <c r="F160" s="25">
        <v>0</v>
      </c>
      <c r="G160" s="25">
        <v>1444.4</v>
      </c>
      <c r="H160" s="10">
        <v>0</v>
      </c>
      <c r="I160" s="10">
        <v>0</v>
      </c>
      <c r="J160" s="79"/>
    </row>
    <row r="161" spans="1:10" ht="15.75" thickBot="1">
      <c r="A161" s="77">
        <v>10</v>
      </c>
      <c r="B161" s="74" t="s">
        <v>36</v>
      </c>
      <c r="C161" s="27">
        <v>2022</v>
      </c>
      <c r="D161" s="28">
        <f t="shared" si="23"/>
        <v>101.08</v>
      </c>
      <c r="E161" s="28">
        <v>0</v>
      </c>
      <c r="F161" s="28">
        <v>24.16</v>
      </c>
      <c r="G161" s="28">
        <v>76.92</v>
      </c>
      <c r="H161" s="10">
        <v>0</v>
      </c>
      <c r="I161" s="10">
        <v>0</v>
      </c>
      <c r="J161" s="77" t="s">
        <v>15</v>
      </c>
    </row>
    <row r="162" spans="1:10" ht="15.75" thickBot="1">
      <c r="A162" s="78"/>
      <c r="B162" s="75"/>
      <c r="C162" s="39">
        <v>2023</v>
      </c>
      <c r="D162" s="40">
        <f t="shared" si="23"/>
        <v>36.4</v>
      </c>
      <c r="E162" s="40">
        <v>0</v>
      </c>
      <c r="F162" s="40">
        <v>0</v>
      </c>
      <c r="G162" s="40">
        <v>36.4</v>
      </c>
      <c r="H162" s="10">
        <v>0</v>
      </c>
      <c r="I162" s="10">
        <v>0</v>
      </c>
      <c r="J162" s="78"/>
    </row>
    <row r="163" spans="1:10" ht="15.75" thickBot="1">
      <c r="A163" s="78"/>
      <c r="B163" s="75"/>
      <c r="C163" s="24">
        <v>2024</v>
      </c>
      <c r="D163" s="25">
        <f t="shared" si="23"/>
        <v>31.5</v>
      </c>
      <c r="E163" s="25">
        <v>0</v>
      </c>
      <c r="F163" s="25">
        <v>0</v>
      </c>
      <c r="G163" s="25">
        <v>31.5</v>
      </c>
      <c r="H163" s="10">
        <v>0</v>
      </c>
      <c r="I163" s="10">
        <v>0</v>
      </c>
      <c r="J163" s="78"/>
    </row>
    <row r="164" spans="1:10" s="55" customFormat="1" ht="15.75" thickBot="1">
      <c r="A164" s="78"/>
      <c r="B164" s="75"/>
      <c r="C164" s="24">
        <v>2025</v>
      </c>
      <c r="D164" s="25">
        <f>SUM(E164:I164)</f>
        <v>33</v>
      </c>
      <c r="E164" s="25">
        <v>0</v>
      </c>
      <c r="F164" s="25">
        <v>0</v>
      </c>
      <c r="G164" s="25">
        <v>33</v>
      </c>
      <c r="H164" s="10">
        <v>0</v>
      </c>
      <c r="I164" s="10">
        <v>0</v>
      </c>
      <c r="J164" s="78"/>
    </row>
    <row r="165" spans="1:10" ht="15.75" thickBot="1">
      <c r="A165" s="79"/>
      <c r="B165" s="76"/>
      <c r="C165" s="24">
        <v>2026</v>
      </c>
      <c r="D165" s="25">
        <f t="shared" si="23"/>
        <v>33</v>
      </c>
      <c r="E165" s="25">
        <v>0</v>
      </c>
      <c r="F165" s="25">
        <v>0</v>
      </c>
      <c r="G165" s="25">
        <v>33</v>
      </c>
      <c r="H165" s="10">
        <v>0</v>
      </c>
      <c r="I165" s="10">
        <v>0</v>
      </c>
      <c r="J165" s="79"/>
    </row>
    <row r="166" spans="1:10" ht="15.75" thickBot="1">
      <c r="A166" s="77">
        <v>11</v>
      </c>
      <c r="B166" s="74" t="s">
        <v>37</v>
      </c>
      <c r="C166" s="27">
        <v>2022</v>
      </c>
      <c r="D166" s="28">
        <f t="shared" si="23"/>
        <v>16809.26</v>
      </c>
      <c r="E166" s="28">
        <v>0</v>
      </c>
      <c r="F166" s="28">
        <v>0</v>
      </c>
      <c r="G166" s="28">
        <v>16809.26</v>
      </c>
      <c r="H166" s="10">
        <v>0</v>
      </c>
      <c r="I166" s="10">
        <v>0</v>
      </c>
      <c r="J166" s="77" t="s">
        <v>15</v>
      </c>
    </row>
    <row r="167" spans="1:10" ht="15.75" thickBot="1">
      <c r="A167" s="78"/>
      <c r="B167" s="75"/>
      <c r="C167" s="39">
        <v>2023</v>
      </c>
      <c r="D167" s="40">
        <f t="shared" si="23"/>
        <v>0</v>
      </c>
      <c r="E167" s="40">
        <v>0</v>
      </c>
      <c r="F167" s="40">
        <v>0</v>
      </c>
      <c r="G167" s="40">
        <v>0</v>
      </c>
      <c r="H167" s="10">
        <v>0</v>
      </c>
      <c r="I167" s="10">
        <v>0</v>
      </c>
      <c r="J167" s="78"/>
    </row>
    <row r="168" spans="1:10" ht="15.75" thickBot="1">
      <c r="A168" s="78"/>
      <c r="B168" s="75"/>
      <c r="C168" s="24">
        <v>2024</v>
      </c>
      <c r="D168" s="25">
        <f t="shared" si="23"/>
        <v>0</v>
      </c>
      <c r="E168" s="25">
        <v>0</v>
      </c>
      <c r="F168" s="25">
        <v>0</v>
      </c>
      <c r="G168" s="25">
        <v>0</v>
      </c>
      <c r="H168" s="10">
        <v>0</v>
      </c>
      <c r="I168" s="10">
        <v>0</v>
      </c>
      <c r="J168" s="78"/>
    </row>
    <row r="169" spans="1:10" s="55" customFormat="1" ht="15.75" thickBot="1">
      <c r="A169" s="78"/>
      <c r="B169" s="75"/>
      <c r="C169" s="24">
        <v>2025</v>
      </c>
      <c r="D169" s="25">
        <f>SUM(E169:I169)</f>
        <v>0</v>
      </c>
      <c r="E169" s="25">
        <v>0</v>
      </c>
      <c r="F169" s="25">
        <v>0</v>
      </c>
      <c r="G169" s="25">
        <v>0</v>
      </c>
      <c r="H169" s="10">
        <v>0</v>
      </c>
      <c r="I169" s="10">
        <v>0</v>
      </c>
      <c r="J169" s="78"/>
    </row>
    <row r="170" spans="1:10" ht="15.75" thickBot="1">
      <c r="A170" s="79"/>
      <c r="B170" s="76"/>
      <c r="C170" s="24">
        <v>2026</v>
      </c>
      <c r="D170" s="25">
        <f t="shared" si="23"/>
        <v>0</v>
      </c>
      <c r="E170" s="25">
        <v>0</v>
      </c>
      <c r="F170" s="25">
        <v>0</v>
      </c>
      <c r="G170" s="25">
        <v>0</v>
      </c>
      <c r="H170" s="10">
        <v>0</v>
      </c>
      <c r="I170" s="10">
        <v>0</v>
      </c>
      <c r="J170" s="79"/>
    </row>
    <row r="171" spans="1:10" ht="15.75" thickBot="1">
      <c r="A171" s="77">
        <v>12</v>
      </c>
      <c r="B171" s="74" t="s">
        <v>32</v>
      </c>
      <c r="C171" s="27">
        <v>2022</v>
      </c>
      <c r="D171" s="28">
        <f t="shared" si="23"/>
        <v>30002.199999999997</v>
      </c>
      <c r="E171" s="28">
        <v>10190.5</v>
      </c>
      <c r="F171" s="28">
        <f>10020.8+9790.9</f>
        <v>19811.699999999997</v>
      </c>
      <c r="G171" s="28">
        <v>0</v>
      </c>
      <c r="H171" s="10">
        <v>0</v>
      </c>
      <c r="I171" s="10">
        <v>0</v>
      </c>
      <c r="J171" s="77" t="s">
        <v>15</v>
      </c>
    </row>
    <row r="172" spans="1:10" ht="15.75" thickBot="1">
      <c r="A172" s="78"/>
      <c r="B172" s="75"/>
      <c r="C172" s="39">
        <v>2023</v>
      </c>
      <c r="D172" s="40">
        <f t="shared" si="23"/>
        <v>28905.300000000003</v>
      </c>
      <c r="E172" s="40">
        <f>10464.22</f>
        <v>10464.22</v>
      </c>
      <c r="F172" s="40">
        <f>10053.9+8387.18</f>
        <v>18441.08</v>
      </c>
      <c r="G172" s="40">
        <v>0</v>
      </c>
      <c r="H172" s="10">
        <v>0</v>
      </c>
      <c r="I172" s="10">
        <v>0</v>
      </c>
      <c r="J172" s="78"/>
    </row>
    <row r="173" spans="1:10" ht="15.75" thickBot="1">
      <c r="A173" s="78"/>
      <c r="B173" s="75"/>
      <c r="C173" s="24">
        <v>2024</v>
      </c>
      <c r="D173" s="25">
        <f t="shared" si="23"/>
        <v>29427.22</v>
      </c>
      <c r="E173" s="25">
        <f>10463.25</f>
        <v>10463.25</v>
      </c>
      <c r="F173" s="25">
        <f>10052.93+8911.04</f>
        <v>18963.97</v>
      </c>
      <c r="G173" s="25">
        <v>0</v>
      </c>
      <c r="H173" s="10">
        <v>0</v>
      </c>
      <c r="I173" s="10">
        <v>0</v>
      </c>
      <c r="J173" s="78"/>
    </row>
    <row r="174" spans="1:10" s="55" customFormat="1" ht="15.75" thickBot="1">
      <c r="A174" s="78"/>
      <c r="B174" s="75"/>
      <c r="C174" s="24">
        <v>2025</v>
      </c>
      <c r="D174" s="25">
        <f>SUM(E174:I174)</f>
        <v>21952.510000000002</v>
      </c>
      <c r="E174" s="25">
        <f>10756.73</f>
        <v>10756.73</v>
      </c>
      <c r="F174" s="25">
        <v>11195.78</v>
      </c>
      <c r="G174" s="25">
        <v>0</v>
      </c>
      <c r="H174" s="10">
        <v>0</v>
      </c>
      <c r="I174" s="10">
        <v>0</v>
      </c>
      <c r="J174" s="78"/>
    </row>
    <row r="175" spans="1:10" ht="15.75" thickBot="1">
      <c r="A175" s="79"/>
      <c r="B175" s="76"/>
      <c r="C175" s="24">
        <v>2026</v>
      </c>
      <c r="D175" s="25">
        <f t="shared" si="23"/>
        <v>21952.510000000002</v>
      </c>
      <c r="E175" s="25">
        <v>10756.73</v>
      </c>
      <c r="F175" s="25">
        <v>11195.78</v>
      </c>
      <c r="G175" s="25">
        <v>0</v>
      </c>
      <c r="H175" s="10">
        <v>0</v>
      </c>
      <c r="I175" s="10">
        <v>0</v>
      </c>
      <c r="J175" s="79"/>
    </row>
    <row r="176" spans="1:10" ht="18.75" customHeight="1" thickBot="1">
      <c r="A176" s="77">
        <v>13</v>
      </c>
      <c r="B176" s="74" t="s">
        <v>38</v>
      </c>
      <c r="C176" s="27">
        <v>2022</v>
      </c>
      <c r="D176" s="28">
        <f t="shared" si="23"/>
        <v>10127.67</v>
      </c>
      <c r="E176" s="28">
        <v>0</v>
      </c>
      <c r="F176" s="28">
        <v>9621.29</v>
      </c>
      <c r="G176" s="28">
        <v>506.38</v>
      </c>
      <c r="H176" s="10">
        <v>0</v>
      </c>
      <c r="I176" s="10">
        <v>0</v>
      </c>
      <c r="J176" s="77" t="s">
        <v>15</v>
      </c>
    </row>
    <row r="177" spans="1:10" ht="18.75" customHeight="1" thickBot="1">
      <c r="A177" s="78"/>
      <c r="B177" s="75"/>
      <c r="C177" s="39">
        <v>2023</v>
      </c>
      <c r="D177" s="40">
        <f t="shared" si="23"/>
        <v>2521.05</v>
      </c>
      <c r="E177" s="40">
        <v>0</v>
      </c>
      <c r="F177" s="40">
        <v>2395</v>
      </c>
      <c r="G177" s="40">
        <v>126.05</v>
      </c>
      <c r="H177" s="10">
        <v>0</v>
      </c>
      <c r="I177" s="10">
        <v>0</v>
      </c>
      <c r="J177" s="78"/>
    </row>
    <row r="178" spans="1:10" ht="18.75" customHeight="1" thickBot="1">
      <c r="A178" s="78"/>
      <c r="B178" s="75"/>
      <c r="C178" s="24">
        <v>2024</v>
      </c>
      <c r="D178" s="25">
        <f t="shared" si="23"/>
        <v>0</v>
      </c>
      <c r="E178" s="25">
        <v>0</v>
      </c>
      <c r="F178" s="25">
        <v>0</v>
      </c>
      <c r="G178" s="25">
        <v>0</v>
      </c>
      <c r="H178" s="10">
        <v>0</v>
      </c>
      <c r="I178" s="10">
        <v>0</v>
      </c>
      <c r="J178" s="78"/>
    </row>
    <row r="179" spans="1:10" s="55" customFormat="1" ht="18.75" customHeight="1" thickBot="1">
      <c r="A179" s="78"/>
      <c r="B179" s="75"/>
      <c r="C179" s="24">
        <v>2025</v>
      </c>
      <c r="D179" s="25">
        <f>SUM(E179:I179)</f>
        <v>0</v>
      </c>
      <c r="E179" s="25">
        <v>0</v>
      </c>
      <c r="F179" s="25">
        <v>0</v>
      </c>
      <c r="G179" s="25">
        <v>0</v>
      </c>
      <c r="H179" s="10">
        <v>0</v>
      </c>
      <c r="I179" s="10">
        <v>0</v>
      </c>
      <c r="J179" s="78"/>
    </row>
    <row r="180" spans="1:10" ht="18.75" customHeight="1" thickBot="1">
      <c r="A180" s="79"/>
      <c r="B180" s="76"/>
      <c r="C180" s="24">
        <v>2026</v>
      </c>
      <c r="D180" s="25">
        <f t="shared" si="23"/>
        <v>0</v>
      </c>
      <c r="E180" s="25">
        <v>0</v>
      </c>
      <c r="F180" s="25">
        <v>0</v>
      </c>
      <c r="G180" s="25">
        <v>0</v>
      </c>
      <c r="H180" s="10">
        <v>0</v>
      </c>
      <c r="I180" s="10">
        <v>0</v>
      </c>
      <c r="J180" s="79"/>
    </row>
    <row r="181" spans="1:10" s="22" customFormat="1" ht="18.75" customHeight="1" thickBot="1">
      <c r="A181" s="77">
        <v>14</v>
      </c>
      <c r="B181" s="74" t="s">
        <v>78</v>
      </c>
      <c r="C181" s="27">
        <v>2022</v>
      </c>
      <c r="D181" s="28">
        <f aca="true" t="shared" si="24" ref="D181:D190">SUM(E181:I181)</f>
        <v>0</v>
      </c>
      <c r="E181" s="28">
        <v>0</v>
      </c>
      <c r="F181" s="28">
        <v>0</v>
      </c>
      <c r="G181" s="28">
        <v>0</v>
      </c>
      <c r="H181" s="10">
        <v>0</v>
      </c>
      <c r="I181" s="10">
        <v>0</v>
      </c>
      <c r="J181" s="77" t="s">
        <v>15</v>
      </c>
    </row>
    <row r="182" spans="1:10" s="22" customFormat="1" ht="18.75" customHeight="1" thickBot="1">
      <c r="A182" s="78"/>
      <c r="B182" s="75"/>
      <c r="C182" s="39">
        <v>2023</v>
      </c>
      <c r="D182" s="40">
        <f t="shared" si="24"/>
        <v>0</v>
      </c>
      <c r="E182" s="40">
        <v>0</v>
      </c>
      <c r="F182" s="40">
        <v>0</v>
      </c>
      <c r="G182" s="40">
        <v>0</v>
      </c>
      <c r="H182" s="10">
        <v>0</v>
      </c>
      <c r="I182" s="10">
        <v>0</v>
      </c>
      <c r="J182" s="78"/>
    </row>
    <row r="183" spans="1:10" s="22" customFormat="1" ht="18.75" customHeight="1" thickBot="1">
      <c r="A183" s="78"/>
      <c r="B183" s="75"/>
      <c r="C183" s="24">
        <v>2024</v>
      </c>
      <c r="D183" s="25">
        <f t="shared" si="24"/>
        <v>0</v>
      </c>
      <c r="E183" s="25">
        <v>0</v>
      </c>
      <c r="F183" s="25">
        <v>0</v>
      </c>
      <c r="G183" s="25">
        <v>0</v>
      </c>
      <c r="H183" s="10">
        <v>0</v>
      </c>
      <c r="I183" s="10">
        <v>0</v>
      </c>
      <c r="J183" s="78"/>
    </row>
    <row r="184" spans="1:10" s="55" customFormat="1" ht="18.75" customHeight="1" thickBot="1">
      <c r="A184" s="78"/>
      <c r="B184" s="75"/>
      <c r="C184" s="24">
        <v>2025</v>
      </c>
      <c r="D184" s="25">
        <f t="shared" si="24"/>
        <v>12500</v>
      </c>
      <c r="E184" s="25">
        <v>0</v>
      </c>
      <c r="F184" s="25">
        <v>11000</v>
      </c>
      <c r="G184" s="25">
        <v>1500</v>
      </c>
      <c r="H184" s="10">
        <v>0</v>
      </c>
      <c r="I184" s="10">
        <v>0</v>
      </c>
      <c r="J184" s="78"/>
    </row>
    <row r="185" spans="1:10" s="22" customFormat="1" ht="18.75" customHeight="1" thickBot="1">
      <c r="A185" s="79"/>
      <c r="B185" s="76"/>
      <c r="C185" s="24">
        <v>2026</v>
      </c>
      <c r="D185" s="25">
        <f t="shared" si="24"/>
        <v>0</v>
      </c>
      <c r="E185" s="25">
        <v>0</v>
      </c>
      <c r="F185" s="25">
        <v>0</v>
      </c>
      <c r="G185" s="25">
        <v>0</v>
      </c>
      <c r="H185" s="10">
        <v>0</v>
      </c>
      <c r="I185" s="10">
        <v>0</v>
      </c>
      <c r="J185" s="79"/>
    </row>
    <row r="186" spans="1:10" s="55" customFormat="1" ht="18.75" customHeight="1" thickBot="1">
      <c r="A186" s="77">
        <v>15</v>
      </c>
      <c r="B186" s="74" t="s">
        <v>83</v>
      </c>
      <c r="C186" s="27">
        <v>2022</v>
      </c>
      <c r="D186" s="28">
        <f t="shared" si="24"/>
        <v>0</v>
      </c>
      <c r="E186" s="28">
        <v>0</v>
      </c>
      <c r="F186" s="28">
        <v>0</v>
      </c>
      <c r="G186" s="28">
        <v>0</v>
      </c>
      <c r="H186" s="10">
        <v>0</v>
      </c>
      <c r="I186" s="10">
        <v>0</v>
      </c>
      <c r="J186" s="77" t="s">
        <v>15</v>
      </c>
    </row>
    <row r="187" spans="1:10" s="55" customFormat="1" ht="18.75" customHeight="1" thickBot="1">
      <c r="A187" s="78"/>
      <c r="B187" s="75"/>
      <c r="C187" s="39">
        <v>2023</v>
      </c>
      <c r="D187" s="40">
        <f t="shared" si="24"/>
        <v>12222.22</v>
      </c>
      <c r="E187" s="40">
        <v>0</v>
      </c>
      <c r="F187" s="40">
        <v>11000</v>
      </c>
      <c r="G187" s="40">
        <v>1222.22</v>
      </c>
      <c r="H187" s="10">
        <v>0</v>
      </c>
      <c r="I187" s="10">
        <v>0</v>
      </c>
      <c r="J187" s="78"/>
    </row>
    <row r="188" spans="1:10" s="55" customFormat="1" ht="18.75" customHeight="1" thickBot="1">
      <c r="A188" s="78"/>
      <c r="B188" s="75"/>
      <c r="C188" s="24">
        <v>2024</v>
      </c>
      <c r="D188" s="25">
        <f t="shared" si="24"/>
        <v>0</v>
      </c>
      <c r="E188" s="25">
        <v>0</v>
      </c>
      <c r="F188" s="25">
        <v>0</v>
      </c>
      <c r="G188" s="25">
        <v>0</v>
      </c>
      <c r="H188" s="10">
        <v>0</v>
      </c>
      <c r="I188" s="10">
        <v>0</v>
      </c>
      <c r="J188" s="78"/>
    </row>
    <row r="189" spans="1:10" s="55" customFormat="1" ht="18.75" customHeight="1" thickBot="1">
      <c r="A189" s="78"/>
      <c r="B189" s="75"/>
      <c r="C189" s="24">
        <v>2025</v>
      </c>
      <c r="D189" s="25">
        <f t="shared" si="24"/>
        <v>0</v>
      </c>
      <c r="E189" s="25">
        <v>0</v>
      </c>
      <c r="F189" s="25">
        <v>0</v>
      </c>
      <c r="G189" s="25">
        <v>0</v>
      </c>
      <c r="H189" s="10">
        <v>0</v>
      </c>
      <c r="I189" s="10">
        <v>0</v>
      </c>
      <c r="J189" s="78"/>
    </row>
    <row r="190" spans="1:10" s="55" customFormat="1" ht="18.75" customHeight="1" thickBot="1">
      <c r="A190" s="79"/>
      <c r="B190" s="76"/>
      <c r="C190" s="24">
        <v>2026</v>
      </c>
      <c r="D190" s="25">
        <f t="shared" si="24"/>
        <v>0</v>
      </c>
      <c r="E190" s="25">
        <v>0</v>
      </c>
      <c r="F190" s="25">
        <v>0</v>
      </c>
      <c r="G190" s="25">
        <v>0</v>
      </c>
      <c r="H190" s="10">
        <v>0</v>
      </c>
      <c r="I190" s="10">
        <v>0</v>
      </c>
      <c r="J190" s="79"/>
    </row>
    <row r="191" spans="1:10" ht="15.75" thickBot="1">
      <c r="A191" s="80" t="s">
        <v>16</v>
      </c>
      <c r="B191" s="81"/>
      <c r="C191" s="45">
        <v>2022</v>
      </c>
      <c r="D191" s="30">
        <f aca="true" t="shared" si="25" ref="D191:I191">SUM(D116,D121,D126,D131,D136,D141,D146,D151,D156,D161,D166,D171,D176,D181,D186)</f>
        <v>582074.9299999999</v>
      </c>
      <c r="E191" s="30">
        <f t="shared" si="25"/>
        <v>23664.010000000002</v>
      </c>
      <c r="F191" s="30">
        <f t="shared" si="25"/>
        <v>358121.18999999994</v>
      </c>
      <c r="G191" s="30">
        <f t="shared" si="25"/>
        <v>200289.73000000004</v>
      </c>
      <c r="H191" s="30">
        <f t="shared" si="25"/>
        <v>0</v>
      </c>
      <c r="I191" s="30">
        <f t="shared" si="25"/>
        <v>0</v>
      </c>
      <c r="J191" s="77"/>
    </row>
    <row r="192" spans="1:10" ht="15.75" thickBot="1">
      <c r="A192" s="82"/>
      <c r="B192" s="83"/>
      <c r="C192" s="41">
        <v>2023</v>
      </c>
      <c r="D192" s="42">
        <f aca="true" t="shared" si="26" ref="D192:I192">SUM(D117,D122,D127,D132,D137,D142,D147,D152,D157,D162,D167,D172,D177,D182,D187)</f>
        <v>555889.5700000001</v>
      </c>
      <c r="E192" s="42">
        <f t="shared" si="26"/>
        <v>23652.72</v>
      </c>
      <c r="F192" s="42">
        <f t="shared" si="26"/>
        <v>357061.2</v>
      </c>
      <c r="G192" s="42">
        <f t="shared" si="26"/>
        <v>175175.64999999997</v>
      </c>
      <c r="H192" s="42">
        <f t="shared" si="26"/>
        <v>0</v>
      </c>
      <c r="I192" s="42">
        <f t="shared" si="26"/>
        <v>0</v>
      </c>
      <c r="J192" s="78"/>
    </row>
    <row r="193" spans="1:10" ht="15.75" thickBot="1">
      <c r="A193" s="82"/>
      <c r="B193" s="83"/>
      <c r="C193" s="33">
        <v>2024</v>
      </c>
      <c r="D193" s="11">
        <f aca="true" t="shared" si="27" ref="D193:I193">SUM(D118,D123,D128,D133,D138,D143,D148,D153,D158,D163,D168,D173,D178,D183,D188)</f>
        <v>500006.79000000004</v>
      </c>
      <c r="E193" s="11">
        <f t="shared" si="27"/>
        <v>23746.35</v>
      </c>
      <c r="F193" s="11">
        <f t="shared" si="27"/>
        <v>329133.87</v>
      </c>
      <c r="G193" s="11">
        <f t="shared" si="27"/>
        <v>147126.56999999998</v>
      </c>
      <c r="H193" s="11">
        <f t="shared" si="27"/>
        <v>0</v>
      </c>
      <c r="I193" s="11">
        <f t="shared" si="27"/>
        <v>0</v>
      </c>
      <c r="J193" s="78"/>
    </row>
    <row r="194" spans="1:10" s="55" customFormat="1" ht="15.75" thickBot="1">
      <c r="A194" s="82"/>
      <c r="B194" s="83"/>
      <c r="C194" s="33">
        <v>2025</v>
      </c>
      <c r="D194" s="11">
        <f aca="true" t="shared" si="28" ref="D194:I194">SUM(D119,D124,D129,D134,D139,D144,D149,D154,D159,D164,D169,D174,D179,D184,D189)</f>
        <v>544596.91</v>
      </c>
      <c r="E194" s="11">
        <f t="shared" si="28"/>
        <v>24039.83</v>
      </c>
      <c r="F194" s="11">
        <f t="shared" si="28"/>
        <v>332334.18000000005</v>
      </c>
      <c r="G194" s="11">
        <f t="shared" si="28"/>
        <v>188222.9</v>
      </c>
      <c r="H194" s="11">
        <f t="shared" si="28"/>
        <v>0</v>
      </c>
      <c r="I194" s="11">
        <f t="shared" si="28"/>
        <v>0</v>
      </c>
      <c r="J194" s="78"/>
    </row>
    <row r="195" spans="1:10" ht="19.5" customHeight="1" thickBot="1">
      <c r="A195" s="84"/>
      <c r="B195" s="85"/>
      <c r="C195" s="33">
        <v>2026</v>
      </c>
      <c r="D195" s="11">
        <f aca="true" t="shared" si="29" ref="D195:I195">SUM(D120,D125,D130,D135,D140,D145,D150,D155,D160,D165,D170,D175,D180,D185,D190)</f>
        <v>532096.91</v>
      </c>
      <c r="E195" s="11">
        <f t="shared" si="29"/>
        <v>24039.83</v>
      </c>
      <c r="F195" s="11">
        <f t="shared" si="29"/>
        <v>321334.18000000005</v>
      </c>
      <c r="G195" s="11">
        <f t="shared" si="29"/>
        <v>186722.9</v>
      </c>
      <c r="H195" s="11">
        <f t="shared" si="29"/>
        <v>0</v>
      </c>
      <c r="I195" s="11">
        <f t="shared" si="29"/>
        <v>0</v>
      </c>
      <c r="J195" s="79"/>
    </row>
    <row r="196" spans="1:10" ht="16.5" customHeight="1" thickBot="1">
      <c r="A196" s="68" t="s">
        <v>39</v>
      </c>
      <c r="B196" s="69"/>
      <c r="C196" s="69"/>
      <c r="D196" s="69"/>
      <c r="E196" s="69"/>
      <c r="F196" s="69"/>
      <c r="G196" s="69"/>
      <c r="H196" s="69"/>
      <c r="I196" s="69"/>
      <c r="J196" s="92"/>
    </row>
    <row r="197" spans="1:10" s="19" customFormat="1" ht="15.75" thickBot="1">
      <c r="A197" s="77">
        <v>1</v>
      </c>
      <c r="B197" s="74" t="s">
        <v>53</v>
      </c>
      <c r="C197" s="27">
        <v>2022</v>
      </c>
      <c r="D197" s="28">
        <f>SUM(E197:I197)</f>
        <v>0</v>
      </c>
      <c r="E197" s="28">
        <v>0</v>
      </c>
      <c r="F197" s="28">
        <v>0</v>
      </c>
      <c r="G197" s="28">
        <v>0</v>
      </c>
      <c r="H197" s="10">
        <v>0</v>
      </c>
      <c r="I197" s="10">
        <v>0</v>
      </c>
      <c r="J197" s="77" t="s">
        <v>15</v>
      </c>
    </row>
    <row r="198" spans="1:10" s="19" customFormat="1" ht="15.75" thickBot="1">
      <c r="A198" s="78"/>
      <c r="B198" s="75"/>
      <c r="C198" s="39">
        <v>2023</v>
      </c>
      <c r="D198" s="40">
        <f>SUM(E198:I198)</f>
        <v>2210.8</v>
      </c>
      <c r="E198" s="40">
        <v>0</v>
      </c>
      <c r="F198" s="40">
        <v>0</v>
      </c>
      <c r="G198" s="40">
        <v>2210.8</v>
      </c>
      <c r="H198" s="10">
        <v>0</v>
      </c>
      <c r="I198" s="10">
        <v>0</v>
      </c>
      <c r="J198" s="78"/>
    </row>
    <row r="199" spans="1:10" s="19" customFormat="1" ht="15.75" thickBot="1">
      <c r="A199" s="78"/>
      <c r="B199" s="75"/>
      <c r="C199" s="24">
        <v>2024</v>
      </c>
      <c r="D199" s="25">
        <f>SUM(E199:I199)</f>
        <v>1563.2</v>
      </c>
      <c r="E199" s="25">
        <v>0</v>
      </c>
      <c r="F199" s="25">
        <v>0</v>
      </c>
      <c r="G199" s="25">
        <v>1563.2</v>
      </c>
      <c r="H199" s="10">
        <v>0</v>
      </c>
      <c r="I199" s="10">
        <v>0</v>
      </c>
      <c r="J199" s="78"/>
    </row>
    <row r="200" spans="1:10" s="55" customFormat="1" ht="15.75" thickBot="1">
      <c r="A200" s="78"/>
      <c r="B200" s="75"/>
      <c r="C200" s="24">
        <v>2025</v>
      </c>
      <c r="D200" s="25">
        <f>SUM(E200:I200)</f>
        <v>1636.2</v>
      </c>
      <c r="E200" s="25">
        <v>0</v>
      </c>
      <c r="F200" s="25">
        <v>0</v>
      </c>
      <c r="G200" s="25">
        <v>1636.2</v>
      </c>
      <c r="H200" s="10">
        <v>0</v>
      </c>
      <c r="I200" s="10">
        <v>0</v>
      </c>
      <c r="J200" s="78"/>
    </row>
    <row r="201" spans="1:10" s="19" customFormat="1" ht="15.75" thickBot="1">
      <c r="A201" s="79"/>
      <c r="B201" s="76"/>
      <c r="C201" s="24">
        <v>2026</v>
      </c>
      <c r="D201" s="25">
        <f>SUM(E201:I201)</f>
        <v>1636.2</v>
      </c>
      <c r="E201" s="25">
        <v>0</v>
      </c>
      <c r="F201" s="25">
        <v>0</v>
      </c>
      <c r="G201" s="25">
        <v>1636.2</v>
      </c>
      <c r="H201" s="10">
        <v>0</v>
      </c>
      <c r="I201" s="10">
        <v>0</v>
      </c>
      <c r="J201" s="79"/>
    </row>
    <row r="202" spans="1:10" ht="18.75" customHeight="1" thickBot="1">
      <c r="A202" s="77">
        <v>2</v>
      </c>
      <c r="B202" s="74" t="s">
        <v>40</v>
      </c>
      <c r="C202" s="27">
        <v>2022</v>
      </c>
      <c r="D202" s="28">
        <f aca="true" t="shared" si="30" ref="D202:D216">SUM(E202:I202)</f>
        <v>53.7</v>
      </c>
      <c r="E202" s="28">
        <v>0</v>
      </c>
      <c r="F202" s="28">
        <v>0</v>
      </c>
      <c r="G202" s="28">
        <v>53.7</v>
      </c>
      <c r="H202" s="10">
        <v>0</v>
      </c>
      <c r="I202" s="10">
        <v>0</v>
      </c>
      <c r="J202" s="77" t="s">
        <v>15</v>
      </c>
    </row>
    <row r="203" spans="1:10" ht="18.75" customHeight="1" thickBot="1">
      <c r="A203" s="78"/>
      <c r="B203" s="75"/>
      <c r="C203" s="39">
        <v>2023</v>
      </c>
      <c r="D203" s="40">
        <f t="shared" si="30"/>
        <v>80.5</v>
      </c>
      <c r="E203" s="40">
        <v>0</v>
      </c>
      <c r="F203" s="40">
        <v>0</v>
      </c>
      <c r="G203" s="40">
        <v>80.5</v>
      </c>
      <c r="H203" s="10">
        <v>0</v>
      </c>
      <c r="I203" s="10">
        <v>0</v>
      </c>
      <c r="J203" s="78"/>
    </row>
    <row r="204" spans="1:10" ht="18.75" customHeight="1" thickBot="1">
      <c r="A204" s="78"/>
      <c r="B204" s="75"/>
      <c r="C204" s="24">
        <v>2024</v>
      </c>
      <c r="D204" s="25">
        <f t="shared" si="30"/>
        <v>71.1</v>
      </c>
      <c r="E204" s="25">
        <v>0</v>
      </c>
      <c r="F204" s="25">
        <v>0</v>
      </c>
      <c r="G204" s="25">
        <v>71.1</v>
      </c>
      <c r="H204" s="10">
        <v>0</v>
      </c>
      <c r="I204" s="10">
        <v>0</v>
      </c>
      <c r="J204" s="78"/>
    </row>
    <row r="205" spans="1:10" s="55" customFormat="1" ht="18.75" customHeight="1" thickBot="1">
      <c r="A205" s="78"/>
      <c r="B205" s="75"/>
      <c r="C205" s="24">
        <v>2025</v>
      </c>
      <c r="D205" s="25">
        <f>SUM(E205:I205)</f>
        <v>74.4</v>
      </c>
      <c r="E205" s="25">
        <v>0</v>
      </c>
      <c r="F205" s="25">
        <v>0</v>
      </c>
      <c r="G205" s="25">
        <v>74.4</v>
      </c>
      <c r="H205" s="10">
        <v>0</v>
      </c>
      <c r="I205" s="10">
        <v>0</v>
      </c>
      <c r="J205" s="78"/>
    </row>
    <row r="206" spans="1:10" ht="18.75" customHeight="1" thickBot="1">
      <c r="A206" s="79"/>
      <c r="B206" s="76"/>
      <c r="C206" s="24">
        <v>2026</v>
      </c>
      <c r="D206" s="25">
        <f t="shared" si="30"/>
        <v>74.4</v>
      </c>
      <c r="E206" s="25">
        <v>0</v>
      </c>
      <c r="F206" s="25">
        <v>0</v>
      </c>
      <c r="G206" s="25">
        <v>74.4</v>
      </c>
      <c r="H206" s="10">
        <v>0</v>
      </c>
      <c r="I206" s="10">
        <v>0</v>
      </c>
      <c r="J206" s="79"/>
    </row>
    <row r="207" spans="1:10" ht="15.75" customHeight="1" thickBot="1">
      <c r="A207" s="77">
        <v>3</v>
      </c>
      <c r="B207" s="74" t="s">
        <v>41</v>
      </c>
      <c r="C207" s="27">
        <v>2022</v>
      </c>
      <c r="D207" s="28">
        <f t="shared" si="30"/>
        <v>261.68</v>
      </c>
      <c r="E207" s="28">
        <v>0</v>
      </c>
      <c r="F207" s="28">
        <v>0</v>
      </c>
      <c r="G207" s="28">
        <v>261.68</v>
      </c>
      <c r="H207" s="10">
        <v>0</v>
      </c>
      <c r="I207" s="10">
        <v>0</v>
      </c>
      <c r="J207" s="77" t="s">
        <v>15</v>
      </c>
    </row>
    <row r="208" spans="1:10" ht="15.75" customHeight="1" thickBot="1">
      <c r="A208" s="78"/>
      <c r="B208" s="75"/>
      <c r="C208" s="39">
        <v>2023</v>
      </c>
      <c r="D208" s="40">
        <f t="shared" si="30"/>
        <v>90.7</v>
      </c>
      <c r="E208" s="40">
        <v>0</v>
      </c>
      <c r="F208" s="40">
        <v>0</v>
      </c>
      <c r="G208" s="40">
        <v>90.7</v>
      </c>
      <c r="H208" s="10">
        <v>0</v>
      </c>
      <c r="I208" s="10">
        <v>0</v>
      </c>
      <c r="J208" s="78"/>
    </row>
    <row r="209" spans="1:10" ht="15.75" customHeight="1" thickBot="1">
      <c r="A209" s="78"/>
      <c r="B209" s="75"/>
      <c r="C209" s="24">
        <v>2024</v>
      </c>
      <c r="D209" s="25">
        <f t="shared" si="30"/>
        <v>72.6</v>
      </c>
      <c r="E209" s="25">
        <v>0</v>
      </c>
      <c r="F209" s="25">
        <v>0</v>
      </c>
      <c r="G209" s="25">
        <v>72.6</v>
      </c>
      <c r="H209" s="10">
        <v>0</v>
      </c>
      <c r="I209" s="10">
        <v>0</v>
      </c>
      <c r="J209" s="78"/>
    </row>
    <row r="210" spans="1:10" s="55" customFormat="1" ht="15.75" customHeight="1" thickBot="1">
      <c r="A210" s="78"/>
      <c r="B210" s="75"/>
      <c r="C210" s="24">
        <v>2025</v>
      </c>
      <c r="D210" s="25">
        <f>SUM(E210:I210)</f>
        <v>76</v>
      </c>
      <c r="E210" s="25">
        <v>0</v>
      </c>
      <c r="F210" s="25">
        <v>0</v>
      </c>
      <c r="G210" s="25">
        <v>76</v>
      </c>
      <c r="H210" s="10">
        <v>0</v>
      </c>
      <c r="I210" s="10">
        <v>0</v>
      </c>
      <c r="J210" s="78"/>
    </row>
    <row r="211" spans="1:10" ht="15.75" customHeight="1" thickBot="1">
      <c r="A211" s="79"/>
      <c r="B211" s="76"/>
      <c r="C211" s="24">
        <v>2026</v>
      </c>
      <c r="D211" s="25">
        <f t="shared" si="30"/>
        <v>76</v>
      </c>
      <c r="E211" s="25">
        <v>0</v>
      </c>
      <c r="F211" s="25">
        <v>0</v>
      </c>
      <c r="G211" s="25">
        <v>76</v>
      </c>
      <c r="H211" s="10">
        <v>0</v>
      </c>
      <c r="I211" s="10">
        <v>0</v>
      </c>
      <c r="J211" s="79"/>
    </row>
    <row r="212" spans="1:10" ht="15.75" thickBot="1">
      <c r="A212" s="77">
        <v>4</v>
      </c>
      <c r="B212" s="74" t="s">
        <v>42</v>
      </c>
      <c r="C212" s="27">
        <v>2022</v>
      </c>
      <c r="D212" s="28">
        <f t="shared" si="30"/>
        <v>1165.15</v>
      </c>
      <c r="E212" s="28">
        <v>0</v>
      </c>
      <c r="F212" s="28">
        <v>0</v>
      </c>
      <c r="G212" s="28">
        <v>1165.15</v>
      </c>
      <c r="H212" s="10">
        <v>0</v>
      </c>
      <c r="I212" s="10">
        <v>0</v>
      </c>
      <c r="J212" s="77" t="s">
        <v>15</v>
      </c>
    </row>
    <row r="213" spans="1:10" ht="15.75" thickBot="1">
      <c r="A213" s="78"/>
      <c r="B213" s="75"/>
      <c r="C213" s="39">
        <v>2023</v>
      </c>
      <c r="D213" s="40">
        <f t="shared" si="30"/>
        <v>2199.8</v>
      </c>
      <c r="E213" s="40">
        <v>0</v>
      </c>
      <c r="F213" s="40">
        <v>0</v>
      </c>
      <c r="G213" s="40">
        <v>2199.8</v>
      </c>
      <c r="H213" s="10">
        <v>0</v>
      </c>
      <c r="I213" s="10">
        <v>0</v>
      </c>
      <c r="J213" s="78"/>
    </row>
    <row r="214" spans="1:10" ht="15.75" thickBot="1">
      <c r="A214" s="78"/>
      <c r="B214" s="75"/>
      <c r="C214" s="24">
        <v>2024</v>
      </c>
      <c r="D214" s="25">
        <f t="shared" si="30"/>
        <v>1035.1</v>
      </c>
      <c r="E214" s="25">
        <v>0</v>
      </c>
      <c r="F214" s="25">
        <v>0</v>
      </c>
      <c r="G214" s="25">
        <v>1035.1</v>
      </c>
      <c r="H214" s="10">
        <v>0</v>
      </c>
      <c r="I214" s="10">
        <v>0</v>
      </c>
      <c r="J214" s="78"/>
    </row>
    <row r="215" spans="1:10" s="55" customFormat="1" ht="15.75" thickBot="1">
      <c r="A215" s="78"/>
      <c r="B215" s="75"/>
      <c r="C215" s="24">
        <v>2025</v>
      </c>
      <c r="D215" s="25">
        <f>SUM(E215:I215)</f>
        <v>1083.5</v>
      </c>
      <c r="E215" s="25">
        <v>0</v>
      </c>
      <c r="F215" s="25">
        <v>0</v>
      </c>
      <c r="G215" s="25">
        <v>1083.5</v>
      </c>
      <c r="H215" s="10">
        <v>0</v>
      </c>
      <c r="I215" s="10">
        <v>0</v>
      </c>
      <c r="J215" s="78"/>
    </row>
    <row r="216" spans="1:10" ht="15.75" thickBot="1">
      <c r="A216" s="79"/>
      <c r="B216" s="76"/>
      <c r="C216" s="24">
        <v>2026</v>
      </c>
      <c r="D216" s="25">
        <f t="shared" si="30"/>
        <v>1083.5</v>
      </c>
      <c r="E216" s="25">
        <v>0</v>
      </c>
      <c r="F216" s="25">
        <v>0</v>
      </c>
      <c r="G216" s="25">
        <v>1083.5</v>
      </c>
      <c r="H216" s="10">
        <v>0</v>
      </c>
      <c r="I216" s="10">
        <v>0</v>
      </c>
      <c r="J216" s="79"/>
    </row>
    <row r="217" spans="1:10" ht="19.5" customHeight="1" thickBot="1">
      <c r="A217" s="80" t="s">
        <v>16</v>
      </c>
      <c r="B217" s="81"/>
      <c r="C217" s="45">
        <v>2022</v>
      </c>
      <c r="D217" s="30">
        <f aca="true" t="shared" si="31" ref="D217:I217">SUM(D197,D202,D207,D212)</f>
        <v>1480.5300000000002</v>
      </c>
      <c r="E217" s="30">
        <f t="shared" si="31"/>
        <v>0</v>
      </c>
      <c r="F217" s="30">
        <f t="shared" si="31"/>
        <v>0</v>
      </c>
      <c r="G217" s="30">
        <f t="shared" si="31"/>
        <v>1480.5300000000002</v>
      </c>
      <c r="H217" s="11">
        <f t="shared" si="31"/>
        <v>0</v>
      </c>
      <c r="I217" s="11">
        <f t="shared" si="31"/>
        <v>0</v>
      </c>
      <c r="J217" s="77"/>
    </row>
    <row r="218" spans="1:10" ht="15.75" thickBot="1">
      <c r="A218" s="82"/>
      <c r="B218" s="83"/>
      <c r="C218" s="41">
        <v>2023</v>
      </c>
      <c r="D218" s="42">
        <f aca="true" t="shared" si="32" ref="D218:I219">SUM(D198,D203,D208,D213)</f>
        <v>4581.8</v>
      </c>
      <c r="E218" s="42">
        <f t="shared" si="32"/>
        <v>0</v>
      </c>
      <c r="F218" s="42">
        <f t="shared" si="32"/>
        <v>0</v>
      </c>
      <c r="G218" s="42">
        <f t="shared" si="32"/>
        <v>4581.8</v>
      </c>
      <c r="H218" s="11">
        <f t="shared" si="32"/>
        <v>0</v>
      </c>
      <c r="I218" s="11">
        <f t="shared" si="32"/>
        <v>0</v>
      </c>
      <c r="J218" s="78"/>
    </row>
    <row r="219" spans="1:10" ht="15.75" thickBot="1">
      <c r="A219" s="82"/>
      <c r="B219" s="83"/>
      <c r="C219" s="33">
        <v>2024</v>
      </c>
      <c r="D219" s="26">
        <f t="shared" si="32"/>
        <v>2742</v>
      </c>
      <c r="E219" s="26">
        <f t="shared" si="32"/>
        <v>0</v>
      </c>
      <c r="F219" s="26">
        <f t="shared" si="32"/>
        <v>0</v>
      </c>
      <c r="G219" s="26">
        <f t="shared" si="32"/>
        <v>2742</v>
      </c>
      <c r="H219" s="11">
        <f t="shared" si="32"/>
        <v>0</v>
      </c>
      <c r="I219" s="11">
        <f t="shared" si="32"/>
        <v>0</v>
      </c>
      <c r="J219" s="78"/>
    </row>
    <row r="220" spans="1:10" s="55" customFormat="1" ht="15.75" thickBot="1">
      <c r="A220" s="82"/>
      <c r="B220" s="83"/>
      <c r="C220" s="33">
        <v>2025</v>
      </c>
      <c r="D220" s="26">
        <f>SUM(D200,D205,D210,D215)</f>
        <v>2870.1000000000004</v>
      </c>
      <c r="E220" s="26">
        <f aca="true" t="shared" si="33" ref="E220:G221">SUM(E200,E205,E210,E215)</f>
        <v>0</v>
      </c>
      <c r="F220" s="26">
        <f t="shared" si="33"/>
        <v>0</v>
      </c>
      <c r="G220" s="26">
        <f t="shared" si="33"/>
        <v>2870.1000000000004</v>
      </c>
      <c r="H220" s="11">
        <f>SUM(H200,H205,H210,H215)</f>
        <v>0</v>
      </c>
      <c r="I220" s="11">
        <f>SUM(I200,I205,I210,I215)</f>
        <v>0</v>
      </c>
      <c r="J220" s="78"/>
    </row>
    <row r="221" spans="1:10" ht="15.75" thickBot="1">
      <c r="A221" s="84"/>
      <c r="B221" s="85"/>
      <c r="C221" s="33">
        <v>2026</v>
      </c>
      <c r="D221" s="26">
        <f>SUM(D201,D206,D211,D216)</f>
        <v>2870.1000000000004</v>
      </c>
      <c r="E221" s="26">
        <f t="shared" si="33"/>
        <v>0</v>
      </c>
      <c r="F221" s="26">
        <f t="shared" si="33"/>
        <v>0</v>
      </c>
      <c r="G221" s="26">
        <f t="shared" si="33"/>
        <v>2870.1000000000004</v>
      </c>
      <c r="H221" s="11">
        <f>SUM(H201,H206,H211,H216)</f>
        <v>0</v>
      </c>
      <c r="I221" s="11">
        <f>SUM(I201,I206,I211,I216)</f>
        <v>0</v>
      </c>
      <c r="J221" s="79"/>
    </row>
    <row r="222" spans="1:10" ht="15.75" thickBot="1">
      <c r="A222" s="68" t="s">
        <v>43</v>
      </c>
      <c r="B222" s="69"/>
      <c r="C222" s="69"/>
      <c r="D222" s="69"/>
      <c r="E222" s="69"/>
      <c r="F222" s="69"/>
      <c r="G222" s="69"/>
      <c r="H222" s="69"/>
      <c r="I222" s="69"/>
      <c r="J222" s="92"/>
    </row>
    <row r="223" spans="1:10" ht="18.75" customHeight="1" thickBot="1">
      <c r="A223" s="77">
        <v>1</v>
      </c>
      <c r="B223" s="74" t="s">
        <v>44</v>
      </c>
      <c r="C223" s="27">
        <v>2022</v>
      </c>
      <c r="D223" s="28">
        <f aca="true" t="shared" si="34" ref="D223:D247">SUM(E223:I223)</f>
        <v>90697.94</v>
      </c>
      <c r="E223" s="28">
        <v>0</v>
      </c>
      <c r="F223" s="28">
        <v>0</v>
      </c>
      <c r="G223" s="28">
        <v>90697.94</v>
      </c>
      <c r="H223" s="10">
        <v>0</v>
      </c>
      <c r="I223" s="10">
        <v>0</v>
      </c>
      <c r="J223" s="77" t="s">
        <v>15</v>
      </c>
    </row>
    <row r="224" spans="1:10" ht="18.75" customHeight="1" thickBot="1">
      <c r="A224" s="78"/>
      <c r="B224" s="75"/>
      <c r="C224" s="39">
        <v>2023</v>
      </c>
      <c r="D224" s="40">
        <f t="shared" si="34"/>
        <v>96459.1</v>
      </c>
      <c r="E224" s="40">
        <v>0</v>
      </c>
      <c r="F224" s="40">
        <v>0</v>
      </c>
      <c r="G224" s="40">
        <v>96459.1</v>
      </c>
      <c r="H224" s="10">
        <v>0</v>
      </c>
      <c r="I224" s="10">
        <v>0</v>
      </c>
      <c r="J224" s="78"/>
    </row>
    <row r="225" spans="1:10" ht="18.75" customHeight="1" thickBot="1">
      <c r="A225" s="78"/>
      <c r="B225" s="75"/>
      <c r="C225" s="24">
        <v>2024</v>
      </c>
      <c r="D225" s="25">
        <f t="shared" si="34"/>
        <v>82477.3</v>
      </c>
      <c r="E225" s="25">
        <v>0</v>
      </c>
      <c r="F225" s="25">
        <v>0</v>
      </c>
      <c r="G225" s="25">
        <v>82477.3</v>
      </c>
      <c r="H225" s="10">
        <v>0</v>
      </c>
      <c r="I225" s="10">
        <v>0</v>
      </c>
      <c r="J225" s="78"/>
    </row>
    <row r="226" spans="1:10" s="55" customFormat="1" ht="18.75" customHeight="1" thickBot="1">
      <c r="A226" s="78"/>
      <c r="B226" s="75"/>
      <c r="C226" s="24">
        <v>2025</v>
      </c>
      <c r="D226" s="25">
        <f>SUM(E226:I226)</f>
        <v>86329</v>
      </c>
      <c r="E226" s="25">
        <v>0</v>
      </c>
      <c r="F226" s="25">
        <v>0</v>
      </c>
      <c r="G226" s="25">
        <v>86329</v>
      </c>
      <c r="H226" s="10">
        <v>0</v>
      </c>
      <c r="I226" s="10">
        <v>0</v>
      </c>
      <c r="J226" s="78"/>
    </row>
    <row r="227" spans="1:10" ht="18.75" customHeight="1" thickBot="1">
      <c r="A227" s="79"/>
      <c r="B227" s="76"/>
      <c r="C227" s="24">
        <v>2026</v>
      </c>
      <c r="D227" s="25">
        <f t="shared" si="34"/>
        <v>86329</v>
      </c>
      <c r="E227" s="25">
        <v>0</v>
      </c>
      <c r="F227" s="25">
        <v>0</v>
      </c>
      <c r="G227" s="25">
        <v>86329</v>
      </c>
      <c r="H227" s="10">
        <v>0</v>
      </c>
      <c r="I227" s="10">
        <v>0</v>
      </c>
      <c r="J227" s="79"/>
    </row>
    <row r="228" spans="1:10" ht="15.75" thickBot="1">
      <c r="A228" s="77">
        <v>2</v>
      </c>
      <c r="B228" s="74" t="s">
        <v>45</v>
      </c>
      <c r="C228" s="27">
        <v>2022</v>
      </c>
      <c r="D228" s="28">
        <f t="shared" si="34"/>
        <v>10350.9</v>
      </c>
      <c r="E228" s="28">
        <v>0</v>
      </c>
      <c r="F228" s="28">
        <v>0</v>
      </c>
      <c r="G228" s="28">
        <v>10350.9</v>
      </c>
      <c r="H228" s="10">
        <v>0</v>
      </c>
      <c r="I228" s="10">
        <v>0</v>
      </c>
      <c r="J228" s="77" t="s">
        <v>15</v>
      </c>
    </row>
    <row r="229" spans="1:10" ht="15.75" thickBot="1">
      <c r="A229" s="78"/>
      <c r="B229" s="75"/>
      <c r="C229" s="39">
        <v>2023</v>
      </c>
      <c r="D229" s="40">
        <f t="shared" si="34"/>
        <v>17148.3</v>
      </c>
      <c r="E229" s="40">
        <v>0</v>
      </c>
      <c r="F229" s="40">
        <v>0</v>
      </c>
      <c r="G229" s="40">
        <v>17148.3</v>
      </c>
      <c r="H229" s="10">
        <v>0</v>
      </c>
      <c r="I229" s="10">
        <v>0</v>
      </c>
      <c r="J229" s="78"/>
    </row>
    <row r="230" spans="1:10" ht="15.75" thickBot="1">
      <c r="A230" s="78"/>
      <c r="B230" s="75"/>
      <c r="C230" s="24">
        <v>2024</v>
      </c>
      <c r="D230" s="25">
        <f t="shared" si="34"/>
        <v>17978</v>
      </c>
      <c r="E230" s="25">
        <v>0</v>
      </c>
      <c r="F230" s="25">
        <v>0</v>
      </c>
      <c r="G230" s="25">
        <v>17978</v>
      </c>
      <c r="H230" s="10">
        <v>0</v>
      </c>
      <c r="I230" s="10">
        <v>0</v>
      </c>
      <c r="J230" s="78"/>
    </row>
    <row r="231" spans="1:10" s="55" customFormat="1" ht="15.75" thickBot="1">
      <c r="A231" s="78"/>
      <c r="B231" s="75"/>
      <c r="C231" s="24">
        <v>2025</v>
      </c>
      <c r="D231" s="25">
        <f>SUM(E231:I231)</f>
        <v>18616.2</v>
      </c>
      <c r="E231" s="25">
        <v>0</v>
      </c>
      <c r="F231" s="25">
        <v>0</v>
      </c>
      <c r="G231" s="25">
        <v>18616.2</v>
      </c>
      <c r="H231" s="10">
        <v>0</v>
      </c>
      <c r="I231" s="10">
        <v>0</v>
      </c>
      <c r="J231" s="78"/>
    </row>
    <row r="232" spans="1:10" ht="15.75" thickBot="1">
      <c r="A232" s="79"/>
      <c r="B232" s="76"/>
      <c r="C232" s="24">
        <v>2026</v>
      </c>
      <c r="D232" s="25">
        <f t="shared" si="34"/>
        <v>18616.2</v>
      </c>
      <c r="E232" s="25">
        <v>0</v>
      </c>
      <c r="F232" s="25">
        <v>0</v>
      </c>
      <c r="G232" s="25">
        <v>18616.2</v>
      </c>
      <c r="H232" s="10">
        <v>0</v>
      </c>
      <c r="I232" s="10">
        <v>0</v>
      </c>
      <c r="J232" s="79"/>
    </row>
    <row r="233" spans="1:10" ht="17.25" customHeight="1" thickBot="1">
      <c r="A233" s="77">
        <v>3</v>
      </c>
      <c r="B233" s="116" t="s">
        <v>46</v>
      </c>
      <c r="C233" s="27">
        <v>2022</v>
      </c>
      <c r="D233" s="28">
        <f t="shared" si="34"/>
        <v>4566.26</v>
      </c>
      <c r="E233" s="28">
        <v>0</v>
      </c>
      <c r="F233" s="28">
        <v>482.3</v>
      </c>
      <c r="G233" s="28">
        <v>4083.96</v>
      </c>
      <c r="H233" s="10">
        <v>0</v>
      </c>
      <c r="I233" s="10">
        <v>0</v>
      </c>
      <c r="J233" s="77" t="s">
        <v>15</v>
      </c>
    </row>
    <row r="234" spans="1:10" ht="17.25" customHeight="1" thickBot="1">
      <c r="A234" s="78"/>
      <c r="B234" s="117"/>
      <c r="C234" s="39">
        <v>2023</v>
      </c>
      <c r="D234" s="40">
        <f t="shared" si="34"/>
        <v>1207.2</v>
      </c>
      <c r="E234" s="40">
        <v>0</v>
      </c>
      <c r="F234" s="40">
        <v>481</v>
      </c>
      <c r="G234" s="40">
        <v>726.2</v>
      </c>
      <c r="H234" s="10">
        <v>0</v>
      </c>
      <c r="I234" s="10">
        <v>0</v>
      </c>
      <c r="J234" s="78"/>
    </row>
    <row r="235" spans="1:10" ht="17.25" customHeight="1" thickBot="1">
      <c r="A235" s="78"/>
      <c r="B235" s="117"/>
      <c r="C235" s="24">
        <v>2024</v>
      </c>
      <c r="D235" s="25">
        <f t="shared" si="34"/>
        <v>4225.8</v>
      </c>
      <c r="E235" s="25">
        <v>0</v>
      </c>
      <c r="F235" s="25">
        <v>475.6</v>
      </c>
      <c r="G235" s="25">
        <f>3691.4+58.8</f>
        <v>3750.2000000000003</v>
      </c>
      <c r="H235" s="10">
        <v>0</v>
      </c>
      <c r="I235" s="10">
        <v>0</v>
      </c>
      <c r="J235" s="78"/>
    </row>
    <row r="236" spans="1:10" s="55" customFormat="1" ht="17.25" customHeight="1" thickBot="1">
      <c r="A236" s="78"/>
      <c r="B236" s="117"/>
      <c r="C236" s="24">
        <v>2025</v>
      </c>
      <c r="D236" s="25">
        <f>SUM(E236:I236)</f>
        <v>4398.2</v>
      </c>
      <c r="E236" s="25">
        <v>0</v>
      </c>
      <c r="F236" s="25">
        <v>470.3</v>
      </c>
      <c r="G236" s="25">
        <f>3863.7+64.2</f>
        <v>3927.8999999999996</v>
      </c>
      <c r="H236" s="10">
        <v>0</v>
      </c>
      <c r="I236" s="10">
        <v>0</v>
      </c>
      <c r="J236" s="78"/>
    </row>
    <row r="237" spans="1:10" ht="17.25" customHeight="1" thickBot="1">
      <c r="A237" s="79"/>
      <c r="B237" s="118"/>
      <c r="C237" s="24">
        <v>2026</v>
      </c>
      <c r="D237" s="25">
        <f t="shared" si="34"/>
        <v>4398.2</v>
      </c>
      <c r="E237" s="25">
        <v>0</v>
      </c>
      <c r="F237" s="25">
        <v>470.3</v>
      </c>
      <c r="G237" s="25">
        <v>3927.9</v>
      </c>
      <c r="H237" s="10">
        <v>0</v>
      </c>
      <c r="I237" s="10">
        <v>0</v>
      </c>
      <c r="J237" s="79"/>
    </row>
    <row r="238" spans="1:10" ht="18.75" customHeight="1" thickBot="1">
      <c r="A238" s="77">
        <v>4</v>
      </c>
      <c r="B238" s="74" t="s">
        <v>47</v>
      </c>
      <c r="C238" s="27">
        <v>2022</v>
      </c>
      <c r="D238" s="28">
        <f t="shared" si="34"/>
        <v>758.5</v>
      </c>
      <c r="E238" s="28">
        <v>0</v>
      </c>
      <c r="F238" s="28">
        <v>0</v>
      </c>
      <c r="G238" s="28">
        <v>758.5</v>
      </c>
      <c r="H238" s="10">
        <v>0</v>
      </c>
      <c r="I238" s="10">
        <v>0</v>
      </c>
      <c r="J238" s="77" t="s">
        <v>15</v>
      </c>
    </row>
    <row r="239" spans="1:10" ht="18.75" customHeight="1" thickBot="1">
      <c r="A239" s="78"/>
      <c r="B239" s="75"/>
      <c r="C239" s="39">
        <v>2023</v>
      </c>
      <c r="D239" s="40">
        <f t="shared" si="34"/>
        <v>1137.5</v>
      </c>
      <c r="E239" s="40">
        <v>0</v>
      </c>
      <c r="F239" s="40">
        <v>0</v>
      </c>
      <c r="G239" s="40">
        <v>1137.5</v>
      </c>
      <c r="H239" s="10">
        <v>0</v>
      </c>
      <c r="I239" s="10">
        <v>0</v>
      </c>
      <c r="J239" s="78"/>
    </row>
    <row r="240" spans="1:10" ht="18.75" customHeight="1" thickBot="1">
      <c r="A240" s="78"/>
      <c r="B240" s="75"/>
      <c r="C240" s="24">
        <v>2024</v>
      </c>
      <c r="D240" s="25">
        <f t="shared" si="34"/>
        <v>1004.7</v>
      </c>
      <c r="E240" s="25">
        <v>0</v>
      </c>
      <c r="F240" s="25">
        <v>0</v>
      </c>
      <c r="G240" s="25">
        <v>1004.7</v>
      </c>
      <c r="H240" s="10">
        <v>0</v>
      </c>
      <c r="I240" s="10">
        <v>0</v>
      </c>
      <c r="J240" s="78"/>
    </row>
    <row r="241" spans="1:10" s="55" customFormat="1" ht="18.75" customHeight="1" thickBot="1">
      <c r="A241" s="78"/>
      <c r="B241" s="75"/>
      <c r="C241" s="24">
        <v>2025</v>
      </c>
      <c r="D241" s="25">
        <f>SUM(E241:I241)</f>
        <v>1051.5</v>
      </c>
      <c r="E241" s="25">
        <v>0</v>
      </c>
      <c r="F241" s="25">
        <v>0</v>
      </c>
      <c r="G241" s="25">
        <v>1051.5</v>
      </c>
      <c r="H241" s="10">
        <v>0</v>
      </c>
      <c r="I241" s="10">
        <v>0</v>
      </c>
      <c r="J241" s="78"/>
    </row>
    <row r="242" spans="1:10" ht="18.75" customHeight="1" thickBot="1">
      <c r="A242" s="79"/>
      <c r="B242" s="76"/>
      <c r="C242" s="24">
        <v>2026</v>
      </c>
      <c r="D242" s="25">
        <f t="shared" si="34"/>
        <v>1051.5</v>
      </c>
      <c r="E242" s="25">
        <v>0</v>
      </c>
      <c r="F242" s="25">
        <v>0</v>
      </c>
      <c r="G242" s="25">
        <v>1051.5</v>
      </c>
      <c r="H242" s="10">
        <v>0</v>
      </c>
      <c r="I242" s="10">
        <v>0</v>
      </c>
      <c r="J242" s="79"/>
    </row>
    <row r="243" spans="1:10" ht="17.25" customHeight="1" thickBot="1">
      <c r="A243" s="77">
        <v>5</v>
      </c>
      <c r="B243" s="74" t="s">
        <v>48</v>
      </c>
      <c r="C243" s="27">
        <v>2022</v>
      </c>
      <c r="D243" s="28">
        <f t="shared" si="34"/>
        <v>336.84211</v>
      </c>
      <c r="E243" s="28">
        <v>0</v>
      </c>
      <c r="F243" s="28">
        <v>320</v>
      </c>
      <c r="G243" s="28">
        <v>16.84211</v>
      </c>
      <c r="H243" s="10">
        <v>0</v>
      </c>
      <c r="I243" s="10">
        <v>0</v>
      </c>
      <c r="J243" s="77" t="s">
        <v>15</v>
      </c>
    </row>
    <row r="244" spans="1:10" ht="17.25" customHeight="1" thickBot="1">
      <c r="A244" s="78"/>
      <c r="B244" s="75"/>
      <c r="C244" s="39">
        <v>2023</v>
      </c>
      <c r="D244" s="40">
        <f t="shared" si="34"/>
        <v>0</v>
      </c>
      <c r="E244" s="40">
        <v>0</v>
      </c>
      <c r="F244" s="40">
        <v>0</v>
      </c>
      <c r="G244" s="40">
        <v>0</v>
      </c>
      <c r="H244" s="10">
        <v>0</v>
      </c>
      <c r="I244" s="10">
        <v>0</v>
      </c>
      <c r="J244" s="78"/>
    </row>
    <row r="245" spans="1:10" ht="17.25" customHeight="1" thickBot="1">
      <c r="A245" s="78"/>
      <c r="B245" s="75"/>
      <c r="C245" s="24">
        <v>2024</v>
      </c>
      <c r="D245" s="25">
        <f t="shared" si="34"/>
        <v>0</v>
      </c>
      <c r="E245" s="25">
        <v>0</v>
      </c>
      <c r="F245" s="25">
        <v>0</v>
      </c>
      <c r="G245" s="25">
        <v>0</v>
      </c>
      <c r="H245" s="10">
        <v>0</v>
      </c>
      <c r="I245" s="10">
        <v>0</v>
      </c>
      <c r="J245" s="78"/>
    </row>
    <row r="246" spans="1:10" s="55" customFormat="1" ht="17.25" customHeight="1" thickBot="1">
      <c r="A246" s="78"/>
      <c r="B246" s="75"/>
      <c r="C246" s="24">
        <v>2025</v>
      </c>
      <c r="D246" s="25">
        <f>SUM(E246:I246)</f>
        <v>0</v>
      </c>
      <c r="E246" s="25">
        <v>0</v>
      </c>
      <c r="F246" s="25">
        <v>0</v>
      </c>
      <c r="G246" s="25">
        <v>0</v>
      </c>
      <c r="H246" s="10">
        <v>0</v>
      </c>
      <c r="I246" s="10">
        <v>0</v>
      </c>
      <c r="J246" s="78"/>
    </row>
    <row r="247" spans="1:10" ht="17.25" customHeight="1" thickBot="1">
      <c r="A247" s="79"/>
      <c r="B247" s="76"/>
      <c r="C247" s="24">
        <v>2026</v>
      </c>
      <c r="D247" s="25">
        <f t="shared" si="34"/>
        <v>0</v>
      </c>
      <c r="E247" s="25">
        <v>0</v>
      </c>
      <c r="F247" s="25">
        <v>0</v>
      </c>
      <c r="G247" s="25">
        <v>0</v>
      </c>
      <c r="H247" s="10">
        <v>0</v>
      </c>
      <c r="I247" s="10">
        <v>0</v>
      </c>
      <c r="J247" s="79"/>
    </row>
    <row r="248" spans="1:10" ht="16.5" customHeight="1" thickBot="1">
      <c r="A248" s="80" t="s">
        <v>16</v>
      </c>
      <c r="B248" s="81"/>
      <c r="C248" s="45">
        <v>2022</v>
      </c>
      <c r="D248" s="30">
        <f aca="true" t="shared" si="35" ref="D248:G250">D223+D228+D233+D238+D243</f>
        <v>106710.44210999999</v>
      </c>
      <c r="E248" s="30">
        <f t="shared" si="35"/>
        <v>0</v>
      </c>
      <c r="F248" s="30">
        <f t="shared" si="35"/>
        <v>802.3</v>
      </c>
      <c r="G248" s="30">
        <f t="shared" si="35"/>
        <v>105908.14211</v>
      </c>
      <c r="H248" s="11">
        <v>0</v>
      </c>
      <c r="I248" s="11">
        <v>0</v>
      </c>
      <c r="J248" s="77"/>
    </row>
    <row r="249" spans="1:10" ht="16.5" customHeight="1" thickBot="1">
      <c r="A249" s="82"/>
      <c r="B249" s="83"/>
      <c r="C249" s="41">
        <v>2023</v>
      </c>
      <c r="D249" s="42">
        <f t="shared" si="35"/>
        <v>115952.1</v>
      </c>
      <c r="E249" s="42">
        <f t="shared" si="35"/>
        <v>0</v>
      </c>
      <c r="F249" s="42">
        <f t="shared" si="35"/>
        <v>481</v>
      </c>
      <c r="G249" s="42">
        <f t="shared" si="35"/>
        <v>115471.1</v>
      </c>
      <c r="H249" s="11">
        <v>0</v>
      </c>
      <c r="I249" s="11">
        <v>0</v>
      </c>
      <c r="J249" s="78"/>
    </row>
    <row r="250" spans="1:10" ht="16.5" customHeight="1" thickBot="1">
      <c r="A250" s="82"/>
      <c r="B250" s="83"/>
      <c r="C250" s="33">
        <v>2024</v>
      </c>
      <c r="D250" s="26">
        <f t="shared" si="35"/>
        <v>105685.8</v>
      </c>
      <c r="E250" s="26">
        <f t="shared" si="35"/>
        <v>0</v>
      </c>
      <c r="F250" s="26">
        <f t="shared" si="35"/>
        <v>475.6</v>
      </c>
      <c r="G250" s="26">
        <f t="shared" si="35"/>
        <v>105210.2</v>
      </c>
      <c r="H250" s="11">
        <v>0</v>
      </c>
      <c r="I250" s="11">
        <v>0</v>
      </c>
      <c r="J250" s="78"/>
    </row>
    <row r="251" spans="1:10" s="55" customFormat="1" ht="16.5" customHeight="1" thickBot="1">
      <c r="A251" s="82"/>
      <c r="B251" s="83"/>
      <c r="C251" s="33">
        <v>2025</v>
      </c>
      <c r="D251" s="26">
        <f aca="true" t="shared" si="36" ref="D251:G252">D226+D231+D236+D241+D246</f>
        <v>110394.9</v>
      </c>
      <c r="E251" s="26">
        <f t="shared" si="36"/>
        <v>0</v>
      </c>
      <c r="F251" s="26">
        <f t="shared" si="36"/>
        <v>470.3</v>
      </c>
      <c r="G251" s="26">
        <f t="shared" si="36"/>
        <v>109924.59999999999</v>
      </c>
      <c r="H251" s="11">
        <v>0</v>
      </c>
      <c r="I251" s="11">
        <v>0</v>
      </c>
      <c r="J251" s="78"/>
    </row>
    <row r="252" spans="1:10" ht="16.5" customHeight="1" thickBot="1">
      <c r="A252" s="84"/>
      <c r="B252" s="85"/>
      <c r="C252" s="33">
        <v>2026</v>
      </c>
      <c r="D252" s="26">
        <f t="shared" si="36"/>
        <v>110394.9</v>
      </c>
      <c r="E252" s="26">
        <f t="shared" si="36"/>
        <v>0</v>
      </c>
      <c r="F252" s="26">
        <f t="shared" si="36"/>
        <v>470.3</v>
      </c>
      <c r="G252" s="26">
        <f t="shared" si="36"/>
        <v>109924.59999999999</v>
      </c>
      <c r="H252" s="11">
        <v>0</v>
      </c>
      <c r="I252" s="11">
        <v>0</v>
      </c>
      <c r="J252" s="79"/>
    </row>
    <row r="253" spans="1:10" ht="15.75" thickBot="1">
      <c r="A253" s="68" t="s">
        <v>49</v>
      </c>
      <c r="B253" s="69"/>
      <c r="C253" s="69"/>
      <c r="D253" s="69"/>
      <c r="E253" s="69"/>
      <c r="F253" s="69"/>
      <c r="G253" s="69"/>
      <c r="H253" s="69"/>
      <c r="I253" s="69"/>
      <c r="J253" s="92"/>
    </row>
    <row r="254" spans="1:10" ht="16.5" customHeight="1" thickBot="1">
      <c r="A254" s="77">
        <v>1</v>
      </c>
      <c r="B254" s="74" t="s">
        <v>50</v>
      </c>
      <c r="C254" s="27">
        <v>2022</v>
      </c>
      <c r="D254" s="28">
        <f aca="true" t="shared" si="37" ref="D254:D263">SUM(E254:I254)</f>
        <v>5453</v>
      </c>
      <c r="E254" s="28">
        <v>0</v>
      </c>
      <c r="F254" s="28">
        <v>5453</v>
      </c>
      <c r="G254" s="28">
        <v>0</v>
      </c>
      <c r="H254" s="10">
        <v>0</v>
      </c>
      <c r="I254" s="10">
        <v>0</v>
      </c>
      <c r="J254" s="77" t="s">
        <v>15</v>
      </c>
    </row>
    <row r="255" spans="1:10" ht="16.5" customHeight="1" thickBot="1">
      <c r="A255" s="78"/>
      <c r="B255" s="75"/>
      <c r="C255" s="39">
        <v>2023</v>
      </c>
      <c r="D255" s="40">
        <f t="shared" si="37"/>
        <v>6712.1</v>
      </c>
      <c r="E255" s="40">
        <v>0</v>
      </c>
      <c r="F255" s="40">
        <v>6712.1</v>
      </c>
      <c r="G255" s="40">
        <v>0</v>
      </c>
      <c r="H255" s="10">
        <v>0</v>
      </c>
      <c r="I255" s="10">
        <v>0</v>
      </c>
      <c r="J255" s="78"/>
    </row>
    <row r="256" spans="1:10" ht="16.5" customHeight="1" thickBot="1">
      <c r="A256" s="78"/>
      <c r="B256" s="75"/>
      <c r="C256" s="24">
        <v>2024</v>
      </c>
      <c r="D256" s="25">
        <f t="shared" si="37"/>
        <v>5422.2</v>
      </c>
      <c r="E256" s="25">
        <v>0</v>
      </c>
      <c r="F256" s="25">
        <v>5422.2</v>
      </c>
      <c r="G256" s="25">
        <v>0</v>
      </c>
      <c r="H256" s="10">
        <v>0</v>
      </c>
      <c r="I256" s="10">
        <v>0</v>
      </c>
      <c r="J256" s="78"/>
    </row>
    <row r="257" spans="1:10" s="55" customFormat="1" ht="16.5" customHeight="1" thickBot="1">
      <c r="A257" s="78"/>
      <c r="B257" s="75"/>
      <c r="C257" s="24">
        <v>2025</v>
      </c>
      <c r="D257" s="25">
        <f>SUM(E257:I257)</f>
        <v>5422.2</v>
      </c>
      <c r="E257" s="25">
        <v>0</v>
      </c>
      <c r="F257" s="25">
        <v>5422.2</v>
      </c>
      <c r="G257" s="25">
        <v>0</v>
      </c>
      <c r="H257" s="10">
        <v>0</v>
      </c>
      <c r="I257" s="10">
        <v>0</v>
      </c>
      <c r="J257" s="78"/>
    </row>
    <row r="258" spans="1:10" ht="16.5" customHeight="1" thickBot="1">
      <c r="A258" s="79"/>
      <c r="B258" s="115"/>
      <c r="C258" s="24">
        <v>2026</v>
      </c>
      <c r="D258" s="25">
        <f t="shared" si="37"/>
        <v>5422.2</v>
      </c>
      <c r="E258" s="25">
        <v>0</v>
      </c>
      <c r="F258" s="25">
        <v>5422.2</v>
      </c>
      <c r="G258" s="25">
        <v>0</v>
      </c>
      <c r="H258" s="10">
        <v>0</v>
      </c>
      <c r="I258" s="10">
        <v>0</v>
      </c>
      <c r="J258" s="79"/>
    </row>
    <row r="259" spans="1:10" ht="19.5" customHeight="1" thickBot="1">
      <c r="A259" s="77">
        <v>2</v>
      </c>
      <c r="B259" s="74" t="s">
        <v>51</v>
      </c>
      <c r="C259" s="27">
        <v>2022</v>
      </c>
      <c r="D259" s="28">
        <f t="shared" si="37"/>
        <v>35931.799999999996</v>
      </c>
      <c r="E259" s="28">
        <v>0</v>
      </c>
      <c r="F259" s="28">
        <f>36066.7-134.9</f>
        <v>35931.799999999996</v>
      </c>
      <c r="G259" s="28">
        <v>0</v>
      </c>
      <c r="H259" s="10">
        <v>0</v>
      </c>
      <c r="I259" s="10">
        <v>0</v>
      </c>
      <c r="J259" s="77" t="s">
        <v>15</v>
      </c>
    </row>
    <row r="260" spans="1:10" ht="19.5" customHeight="1" thickBot="1">
      <c r="A260" s="78"/>
      <c r="B260" s="75"/>
      <c r="C260" s="39">
        <v>2023</v>
      </c>
      <c r="D260" s="40">
        <f t="shared" si="37"/>
        <v>39432.9</v>
      </c>
      <c r="E260" s="40">
        <v>0</v>
      </c>
      <c r="F260" s="40">
        <v>39432.9</v>
      </c>
      <c r="G260" s="40">
        <v>0</v>
      </c>
      <c r="H260" s="10">
        <v>0</v>
      </c>
      <c r="I260" s="10">
        <v>0</v>
      </c>
      <c r="J260" s="78"/>
    </row>
    <row r="261" spans="1:10" ht="19.5" customHeight="1" thickBot="1">
      <c r="A261" s="78"/>
      <c r="B261" s="75"/>
      <c r="C261" s="24">
        <v>2024</v>
      </c>
      <c r="D261" s="25">
        <f t="shared" si="37"/>
        <v>36357.4</v>
      </c>
      <c r="E261" s="25">
        <v>0</v>
      </c>
      <c r="F261" s="25">
        <f>36429.4-72</f>
        <v>36357.4</v>
      </c>
      <c r="G261" s="25">
        <v>0</v>
      </c>
      <c r="H261" s="10">
        <v>0</v>
      </c>
      <c r="I261" s="10">
        <v>0</v>
      </c>
      <c r="J261" s="78"/>
    </row>
    <row r="262" spans="1:10" s="55" customFormat="1" ht="19.5" customHeight="1" thickBot="1">
      <c r="A262" s="78"/>
      <c r="B262" s="75"/>
      <c r="C262" s="24">
        <v>2025</v>
      </c>
      <c r="D262" s="25">
        <f>SUM(E262:I262)</f>
        <v>36357.4</v>
      </c>
      <c r="E262" s="25">
        <v>0</v>
      </c>
      <c r="F262" s="25">
        <f>36429.4-72</f>
        <v>36357.4</v>
      </c>
      <c r="G262" s="25">
        <v>0</v>
      </c>
      <c r="H262" s="10">
        <v>0</v>
      </c>
      <c r="I262" s="10">
        <v>0</v>
      </c>
      <c r="J262" s="78"/>
    </row>
    <row r="263" spans="1:10" ht="19.5" customHeight="1" thickBot="1">
      <c r="A263" s="79"/>
      <c r="B263" s="76"/>
      <c r="C263" s="24">
        <v>2026</v>
      </c>
      <c r="D263" s="25">
        <f t="shared" si="37"/>
        <v>36357.4</v>
      </c>
      <c r="E263" s="25">
        <v>0</v>
      </c>
      <c r="F263" s="25">
        <v>36357.4</v>
      </c>
      <c r="G263" s="25">
        <v>0</v>
      </c>
      <c r="H263" s="10">
        <v>0</v>
      </c>
      <c r="I263" s="10">
        <v>0</v>
      </c>
      <c r="J263" s="79"/>
    </row>
    <row r="264" spans="1:10" s="21" customFormat="1" ht="19.5" customHeight="1" thickBot="1">
      <c r="A264" s="77">
        <v>3</v>
      </c>
      <c r="B264" s="74" t="s">
        <v>75</v>
      </c>
      <c r="C264" s="27">
        <v>2022</v>
      </c>
      <c r="D264" s="28">
        <f>SUM(E264:I264)</f>
        <v>134.9</v>
      </c>
      <c r="E264" s="28">
        <v>0</v>
      </c>
      <c r="F264" s="28">
        <v>134.9</v>
      </c>
      <c r="G264" s="28">
        <v>0</v>
      </c>
      <c r="H264" s="10">
        <v>0</v>
      </c>
      <c r="I264" s="10">
        <v>0</v>
      </c>
      <c r="J264" s="77" t="s">
        <v>15</v>
      </c>
    </row>
    <row r="265" spans="1:10" s="21" customFormat="1" ht="19.5" customHeight="1" thickBot="1">
      <c r="A265" s="78"/>
      <c r="B265" s="75"/>
      <c r="C265" s="39">
        <v>2023</v>
      </c>
      <c r="D265" s="40">
        <f>SUM(E265:I265)</f>
        <v>134.9</v>
      </c>
      <c r="E265" s="40">
        <v>0</v>
      </c>
      <c r="F265" s="40">
        <v>134.9</v>
      </c>
      <c r="G265" s="40">
        <v>0</v>
      </c>
      <c r="H265" s="10">
        <v>0</v>
      </c>
      <c r="I265" s="10">
        <v>0</v>
      </c>
      <c r="J265" s="78"/>
    </row>
    <row r="266" spans="1:10" s="21" customFormat="1" ht="19.5" customHeight="1" thickBot="1">
      <c r="A266" s="78"/>
      <c r="B266" s="75"/>
      <c r="C266" s="24">
        <v>2024</v>
      </c>
      <c r="D266" s="25">
        <f>SUM(E266:I266)</f>
        <v>72</v>
      </c>
      <c r="E266" s="25">
        <v>0</v>
      </c>
      <c r="F266" s="25">
        <v>72</v>
      </c>
      <c r="G266" s="25">
        <v>0</v>
      </c>
      <c r="H266" s="10">
        <v>0</v>
      </c>
      <c r="I266" s="10">
        <v>0</v>
      </c>
      <c r="J266" s="78"/>
    </row>
    <row r="267" spans="1:10" s="55" customFormat="1" ht="19.5" customHeight="1" thickBot="1">
      <c r="A267" s="78"/>
      <c r="B267" s="75"/>
      <c r="C267" s="24">
        <v>2025</v>
      </c>
      <c r="D267" s="25">
        <f>SUM(E267:I267)</f>
        <v>72</v>
      </c>
      <c r="E267" s="25">
        <v>0</v>
      </c>
      <c r="F267" s="25">
        <v>72</v>
      </c>
      <c r="G267" s="25">
        <v>0</v>
      </c>
      <c r="H267" s="10">
        <v>0</v>
      </c>
      <c r="I267" s="10">
        <v>0</v>
      </c>
      <c r="J267" s="78"/>
    </row>
    <row r="268" spans="1:10" s="21" customFormat="1" ht="16.5" customHeight="1" thickBot="1">
      <c r="A268" s="79"/>
      <c r="B268" s="76"/>
      <c r="C268" s="24">
        <v>2026</v>
      </c>
      <c r="D268" s="25">
        <f>SUM(E268:I268)</f>
        <v>72</v>
      </c>
      <c r="E268" s="25">
        <v>0</v>
      </c>
      <c r="F268" s="25">
        <v>72</v>
      </c>
      <c r="G268" s="25">
        <v>0</v>
      </c>
      <c r="H268" s="10">
        <v>0</v>
      </c>
      <c r="I268" s="10">
        <v>0</v>
      </c>
      <c r="J268" s="79"/>
    </row>
    <row r="269" spans="1:10" ht="18" customHeight="1" thickBot="1">
      <c r="A269" s="80" t="s">
        <v>16</v>
      </c>
      <c r="B269" s="81"/>
      <c r="C269" s="45">
        <v>2022</v>
      </c>
      <c r="D269" s="30">
        <f aca="true" t="shared" si="38" ref="D269:I269">SUM(D254,D259,D264)</f>
        <v>41519.7</v>
      </c>
      <c r="E269" s="30">
        <f t="shared" si="38"/>
        <v>0</v>
      </c>
      <c r="F269" s="30">
        <f t="shared" si="38"/>
        <v>41519.7</v>
      </c>
      <c r="G269" s="30">
        <f t="shared" si="38"/>
        <v>0</v>
      </c>
      <c r="H269" s="11">
        <f t="shared" si="38"/>
        <v>0</v>
      </c>
      <c r="I269" s="11">
        <f t="shared" si="38"/>
        <v>0</v>
      </c>
      <c r="J269" s="77"/>
    </row>
    <row r="270" spans="1:10" ht="18" customHeight="1" thickBot="1">
      <c r="A270" s="82"/>
      <c r="B270" s="83"/>
      <c r="C270" s="41">
        <v>2023</v>
      </c>
      <c r="D270" s="42">
        <f aca="true" t="shared" si="39" ref="D270:I271">SUM(D255,D260,D265)</f>
        <v>46279.9</v>
      </c>
      <c r="E270" s="42">
        <f t="shared" si="39"/>
        <v>0</v>
      </c>
      <c r="F270" s="42">
        <f t="shared" si="39"/>
        <v>46279.9</v>
      </c>
      <c r="G270" s="42">
        <f t="shared" si="39"/>
        <v>0</v>
      </c>
      <c r="H270" s="11">
        <f t="shared" si="39"/>
        <v>0</v>
      </c>
      <c r="I270" s="11">
        <f t="shared" si="39"/>
        <v>0</v>
      </c>
      <c r="J270" s="78"/>
    </row>
    <row r="271" spans="1:10" ht="18" customHeight="1" thickBot="1">
      <c r="A271" s="82"/>
      <c r="B271" s="83"/>
      <c r="C271" s="33">
        <v>2024</v>
      </c>
      <c r="D271" s="26">
        <f t="shared" si="39"/>
        <v>41851.6</v>
      </c>
      <c r="E271" s="26">
        <f t="shared" si="39"/>
        <v>0</v>
      </c>
      <c r="F271" s="26">
        <f t="shared" si="39"/>
        <v>41851.6</v>
      </c>
      <c r="G271" s="26">
        <f t="shared" si="39"/>
        <v>0</v>
      </c>
      <c r="H271" s="11">
        <f t="shared" si="39"/>
        <v>0</v>
      </c>
      <c r="I271" s="11">
        <f t="shared" si="39"/>
        <v>0</v>
      </c>
      <c r="J271" s="78"/>
    </row>
    <row r="272" spans="1:10" s="55" customFormat="1" ht="18" customHeight="1" thickBot="1">
      <c r="A272" s="82"/>
      <c r="B272" s="83"/>
      <c r="C272" s="33">
        <v>2025</v>
      </c>
      <c r="D272" s="26">
        <f aca="true" t="shared" si="40" ref="D272:I273">SUM(D257,D262,D267)</f>
        <v>41851.6</v>
      </c>
      <c r="E272" s="26">
        <f t="shared" si="40"/>
        <v>0</v>
      </c>
      <c r="F272" s="26">
        <f t="shared" si="40"/>
        <v>41851.6</v>
      </c>
      <c r="G272" s="26">
        <f t="shared" si="40"/>
        <v>0</v>
      </c>
      <c r="H272" s="11">
        <f t="shared" si="40"/>
        <v>0</v>
      </c>
      <c r="I272" s="11">
        <f t="shared" si="40"/>
        <v>0</v>
      </c>
      <c r="J272" s="78"/>
    </row>
    <row r="273" spans="1:10" ht="18" customHeight="1" thickBot="1">
      <c r="A273" s="84"/>
      <c r="B273" s="85"/>
      <c r="C273" s="33">
        <v>2026</v>
      </c>
      <c r="D273" s="26">
        <f t="shared" si="40"/>
        <v>41851.6</v>
      </c>
      <c r="E273" s="26">
        <f t="shared" si="40"/>
        <v>0</v>
      </c>
      <c r="F273" s="26">
        <f t="shared" si="40"/>
        <v>41851.6</v>
      </c>
      <c r="G273" s="26">
        <f t="shared" si="40"/>
        <v>0</v>
      </c>
      <c r="H273" s="11">
        <f t="shared" si="40"/>
        <v>0</v>
      </c>
      <c r="I273" s="11">
        <f t="shared" si="40"/>
        <v>0</v>
      </c>
      <c r="J273" s="79"/>
    </row>
    <row r="274" spans="1:10" ht="17.25" customHeight="1" thickBot="1">
      <c r="A274" s="68" t="s">
        <v>52</v>
      </c>
      <c r="B274" s="69"/>
      <c r="C274" s="69"/>
      <c r="D274" s="69"/>
      <c r="E274" s="69"/>
      <c r="F274" s="69"/>
      <c r="G274" s="69"/>
      <c r="H274" s="69"/>
      <c r="I274" s="69"/>
      <c r="J274" s="92"/>
    </row>
    <row r="275" spans="1:10" ht="15.75" customHeight="1" thickBot="1">
      <c r="A275" s="77">
        <v>1</v>
      </c>
      <c r="B275" s="74" t="s">
        <v>53</v>
      </c>
      <c r="C275" s="27">
        <v>2022</v>
      </c>
      <c r="D275" s="28">
        <f aca="true" t="shared" si="41" ref="D275:D314">SUM(E275:I275)</f>
        <v>1723.75</v>
      </c>
      <c r="E275" s="28">
        <v>0</v>
      </c>
      <c r="F275" s="28">
        <v>0</v>
      </c>
      <c r="G275" s="28">
        <v>1723.75</v>
      </c>
      <c r="H275" s="10">
        <v>0</v>
      </c>
      <c r="I275" s="10">
        <v>0</v>
      </c>
      <c r="J275" s="77" t="s">
        <v>15</v>
      </c>
    </row>
    <row r="276" spans="1:10" ht="15.75" customHeight="1" thickBot="1">
      <c r="A276" s="78"/>
      <c r="B276" s="75"/>
      <c r="C276" s="39">
        <v>2023</v>
      </c>
      <c r="D276" s="40">
        <f t="shared" si="41"/>
        <v>0</v>
      </c>
      <c r="E276" s="40">
        <v>0</v>
      </c>
      <c r="F276" s="40">
        <v>0</v>
      </c>
      <c r="G276" s="40">
        <v>0</v>
      </c>
      <c r="H276" s="10">
        <v>0</v>
      </c>
      <c r="I276" s="10">
        <v>0</v>
      </c>
      <c r="J276" s="78"/>
    </row>
    <row r="277" spans="1:10" ht="15.75" customHeight="1" thickBot="1">
      <c r="A277" s="78"/>
      <c r="B277" s="75"/>
      <c r="C277" s="24">
        <v>2024</v>
      </c>
      <c r="D277" s="25">
        <f t="shared" si="41"/>
        <v>0</v>
      </c>
      <c r="E277" s="25">
        <v>0</v>
      </c>
      <c r="F277" s="25">
        <v>0</v>
      </c>
      <c r="G277" s="25">
        <v>0</v>
      </c>
      <c r="H277" s="10">
        <v>0</v>
      </c>
      <c r="I277" s="10">
        <v>0</v>
      </c>
      <c r="J277" s="78"/>
    </row>
    <row r="278" spans="1:10" s="55" customFormat="1" ht="15.75" customHeight="1" thickBot="1">
      <c r="A278" s="78"/>
      <c r="B278" s="75"/>
      <c r="C278" s="24">
        <v>2025</v>
      </c>
      <c r="D278" s="25">
        <f>SUM(E278:I278)</f>
        <v>0</v>
      </c>
      <c r="E278" s="25">
        <v>0</v>
      </c>
      <c r="F278" s="25">
        <v>0</v>
      </c>
      <c r="G278" s="25">
        <v>0</v>
      </c>
      <c r="H278" s="10">
        <v>0</v>
      </c>
      <c r="I278" s="10">
        <v>0</v>
      </c>
      <c r="J278" s="78"/>
    </row>
    <row r="279" spans="1:10" ht="15.75" customHeight="1" thickBot="1">
      <c r="A279" s="79"/>
      <c r="B279" s="76"/>
      <c r="C279" s="24">
        <v>2026</v>
      </c>
      <c r="D279" s="25">
        <f t="shared" si="41"/>
        <v>0</v>
      </c>
      <c r="E279" s="25">
        <v>0</v>
      </c>
      <c r="F279" s="25">
        <v>0</v>
      </c>
      <c r="G279" s="25">
        <v>0</v>
      </c>
      <c r="H279" s="10">
        <v>0</v>
      </c>
      <c r="I279" s="10">
        <v>0</v>
      </c>
      <c r="J279" s="79"/>
    </row>
    <row r="280" spans="1:10" ht="14.25" customHeight="1" thickBot="1">
      <c r="A280" s="77">
        <v>2</v>
      </c>
      <c r="B280" s="74" t="s">
        <v>54</v>
      </c>
      <c r="C280" s="27">
        <v>2022</v>
      </c>
      <c r="D280" s="28">
        <f t="shared" si="41"/>
        <v>5569.87</v>
      </c>
      <c r="E280" s="28">
        <v>0</v>
      </c>
      <c r="F280" s="28">
        <v>0</v>
      </c>
      <c r="G280" s="28">
        <v>5569.87</v>
      </c>
      <c r="H280" s="10">
        <v>0</v>
      </c>
      <c r="I280" s="10">
        <v>0</v>
      </c>
      <c r="J280" s="77" t="s">
        <v>15</v>
      </c>
    </row>
    <row r="281" spans="1:11" ht="14.25" customHeight="1" thickBot="1">
      <c r="A281" s="78"/>
      <c r="B281" s="75"/>
      <c r="C281" s="39">
        <v>2023</v>
      </c>
      <c r="D281" s="40">
        <f t="shared" si="41"/>
        <v>6876.8</v>
      </c>
      <c r="E281" s="40">
        <v>0</v>
      </c>
      <c r="F281" s="40">
        <v>0</v>
      </c>
      <c r="G281" s="40">
        <v>6876.8</v>
      </c>
      <c r="H281" s="10">
        <v>0</v>
      </c>
      <c r="I281" s="10">
        <v>0</v>
      </c>
      <c r="J281" s="78"/>
      <c r="K281" s="3"/>
    </row>
    <row r="282" spans="1:11" ht="14.25" customHeight="1" thickBot="1">
      <c r="A282" s="78"/>
      <c r="B282" s="75"/>
      <c r="C282" s="24">
        <v>2024</v>
      </c>
      <c r="D282" s="25">
        <f t="shared" si="41"/>
        <v>6820.96</v>
      </c>
      <c r="E282" s="25">
        <v>0</v>
      </c>
      <c r="F282" s="25">
        <v>0</v>
      </c>
      <c r="G282" s="25">
        <v>6820.96</v>
      </c>
      <c r="H282" s="10">
        <v>0</v>
      </c>
      <c r="I282" s="10">
        <v>0</v>
      </c>
      <c r="J282" s="78"/>
      <c r="K282" s="3"/>
    </row>
    <row r="283" spans="1:11" s="55" customFormat="1" ht="14.25" customHeight="1" thickBot="1">
      <c r="A283" s="78"/>
      <c r="B283" s="75"/>
      <c r="C283" s="24">
        <v>2025</v>
      </c>
      <c r="D283" s="25">
        <f>SUM(E283:I283)</f>
        <v>7146.64</v>
      </c>
      <c r="E283" s="25">
        <v>0</v>
      </c>
      <c r="F283" s="25">
        <v>0</v>
      </c>
      <c r="G283" s="25">
        <v>7146.64</v>
      </c>
      <c r="H283" s="10">
        <v>0</v>
      </c>
      <c r="I283" s="10">
        <v>0</v>
      </c>
      <c r="J283" s="78"/>
      <c r="K283" s="3"/>
    </row>
    <row r="284" spans="1:10" ht="14.25" customHeight="1" thickBot="1">
      <c r="A284" s="79"/>
      <c r="B284" s="76"/>
      <c r="C284" s="24">
        <v>2026</v>
      </c>
      <c r="D284" s="25">
        <f t="shared" si="41"/>
        <v>7146.64</v>
      </c>
      <c r="E284" s="25">
        <v>0</v>
      </c>
      <c r="F284" s="25">
        <v>0</v>
      </c>
      <c r="G284" s="25">
        <v>7146.64</v>
      </c>
      <c r="H284" s="10">
        <v>0</v>
      </c>
      <c r="I284" s="10">
        <v>0</v>
      </c>
      <c r="J284" s="79"/>
    </row>
    <row r="285" spans="1:10" ht="15" customHeight="1" thickBot="1">
      <c r="A285" s="77">
        <v>3</v>
      </c>
      <c r="B285" s="74" t="s">
        <v>55</v>
      </c>
      <c r="C285" s="27">
        <v>2022</v>
      </c>
      <c r="D285" s="28">
        <f t="shared" si="41"/>
        <v>1826</v>
      </c>
      <c r="E285" s="28">
        <v>0</v>
      </c>
      <c r="F285" s="28">
        <v>0</v>
      </c>
      <c r="G285" s="28">
        <f>1826</f>
        <v>1826</v>
      </c>
      <c r="H285" s="10">
        <v>0</v>
      </c>
      <c r="I285" s="10">
        <v>0</v>
      </c>
      <c r="J285" s="77" t="s">
        <v>15</v>
      </c>
    </row>
    <row r="286" spans="1:10" ht="15" customHeight="1" thickBot="1">
      <c r="A286" s="78"/>
      <c r="B286" s="75"/>
      <c r="C286" s="39">
        <v>2023</v>
      </c>
      <c r="D286" s="40">
        <f t="shared" si="41"/>
        <v>1476</v>
      </c>
      <c r="E286" s="40">
        <v>0</v>
      </c>
      <c r="F286" s="40">
        <v>0</v>
      </c>
      <c r="G286" s="40">
        <v>1476</v>
      </c>
      <c r="H286" s="10">
        <v>0</v>
      </c>
      <c r="I286" s="10">
        <v>0</v>
      </c>
      <c r="J286" s="78"/>
    </row>
    <row r="287" spans="1:10" ht="15" customHeight="1" thickBot="1">
      <c r="A287" s="78"/>
      <c r="B287" s="75"/>
      <c r="C287" s="24">
        <v>2024</v>
      </c>
      <c r="D287" s="25">
        <f t="shared" si="41"/>
        <v>479.8</v>
      </c>
      <c r="E287" s="25">
        <v>0</v>
      </c>
      <c r="F287" s="25">
        <v>0</v>
      </c>
      <c r="G287" s="25">
        <v>479.8</v>
      </c>
      <c r="H287" s="10">
        <v>0</v>
      </c>
      <c r="I287" s="10">
        <v>0</v>
      </c>
      <c r="J287" s="78"/>
    </row>
    <row r="288" spans="1:10" s="55" customFormat="1" ht="15" customHeight="1" thickBot="1">
      <c r="A288" s="78"/>
      <c r="B288" s="75"/>
      <c r="C288" s="24">
        <v>2025</v>
      </c>
      <c r="D288" s="25">
        <f>SUM(E288:I288)</f>
        <v>502.2</v>
      </c>
      <c r="E288" s="25">
        <v>0</v>
      </c>
      <c r="F288" s="25">
        <v>0</v>
      </c>
      <c r="G288" s="25">
        <v>502.2</v>
      </c>
      <c r="H288" s="10">
        <v>0</v>
      </c>
      <c r="I288" s="10">
        <v>0</v>
      </c>
      <c r="J288" s="78"/>
    </row>
    <row r="289" spans="1:10" ht="15" customHeight="1" thickBot="1">
      <c r="A289" s="79"/>
      <c r="B289" s="76"/>
      <c r="C289" s="24">
        <v>2026</v>
      </c>
      <c r="D289" s="25">
        <f t="shared" si="41"/>
        <v>502.2</v>
      </c>
      <c r="E289" s="25">
        <v>0</v>
      </c>
      <c r="F289" s="25">
        <v>0</v>
      </c>
      <c r="G289" s="25">
        <v>502.2</v>
      </c>
      <c r="H289" s="10">
        <v>0</v>
      </c>
      <c r="I289" s="10">
        <v>0</v>
      </c>
      <c r="J289" s="79"/>
    </row>
    <row r="290" spans="1:10" ht="18" customHeight="1" thickBot="1">
      <c r="A290" s="77">
        <v>4</v>
      </c>
      <c r="B290" s="74" t="s">
        <v>56</v>
      </c>
      <c r="C290" s="27">
        <v>2022</v>
      </c>
      <c r="D290" s="28">
        <f t="shared" si="41"/>
        <v>357.41</v>
      </c>
      <c r="E290" s="28">
        <v>0</v>
      </c>
      <c r="F290" s="28">
        <v>0</v>
      </c>
      <c r="G290" s="28">
        <v>357.41</v>
      </c>
      <c r="H290" s="10">
        <v>0</v>
      </c>
      <c r="I290" s="10">
        <v>0</v>
      </c>
      <c r="J290" s="77" t="s">
        <v>15</v>
      </c>
    </row>
    <row r="291" spans="1:10" ht="18" customHeight="1" thickBot="1">
      <c r="A291" s="78"/>
      <c r="B291" s="75"/>
      <c r="C291" s="39">
        <v>2023</v>
      </c>
      <c r="D291" s="40">
        <f t="shared" si="41"/>
        <v>382.3</v>
      </c>
      <c r="E291" s="40">
        <v>0</v>
      </c>
      <c r="F291" s="40">
        <v>0</v>
      </c>
      <c r="G291" s="40">
        <v>382.3</v>
      </c>
      <c r="H291" s="10">
        <v>0</v>
      </c>
      <c r="I291" s="10">
        <v>0</v>
      </c>
      <c r="J291" s="78"/>
    </row>
    <row r="292" spans="1:10" ht="18" customHeight="1" thickBot="1">
      <c r="A292" s="78"/>
      <c r="B292" s="75"/>
      <c r="C292" s="24">
        <v>2024</v>
      </c>
      <c r="D292" s="25">
        <f t="shared" si="41"/>
        <v>331.9</v>
      </c>
      <c r="E292" s="25">
        <v>0</v>
      </c>
      <c r="F292" s="25">
        <v>0</v>
      </c>
      <c r="G292" s="25">
        <v>331.9</v>
      </c>
      <c r="H292" s="10">
        <v>0</v>
      </c>
      <c r="I292" s="10">
        <v>0</v>
      </c>
      <c r="J292" s="78"/>
    </row>
    <row r="293" spans="1:10" s="55" customFormat="1" ht="18" customHeight="1" thickBot="1">
      <c r="A293" s="78"/>
      <c r="B293" s="75"/>
      <c r="C293" s="24">
        <v>2025</v>
      </c>
      <c r="D293" s="25">
        <f>SUM(E293:I293)</f>
        <v>347.4</v>
      </c>
      <c r="E293" s="25">
        <v>0</v>
      </c>
      <c r="F293" s="25">
        <v>0</v>
      </c>
      <c r="G293" s="25">
        <v>347.4</v>
      </c>
      <c r="H293" s="10">
        <v>0</v>
      </c>
      <c r="I293" s="10">
        <v>0</v>
      </c>
      <c r="J293" s="78"/>
    </row>
    <row r="294" spans="1:10" ht="18" customHeight="1" thickBot="1">
      <c r="A294" s="79"/>
      <c r="B294" s="76"/>
      <c r="C294" s="24">
        <v>2026</v>
      </c>
      <c r="D294" s="25">
        <f t="shared" si="41"/>
        <v>347.4</v>
      </c>
      <c r="E294" s="25">
        <v>0</v>
      </c>
      <c r="F294" s="25">
        <v>0</v>
      </c>
      <c r="G294" s="25">
        <v>347.4</v>
      </c>
      <c r="H294" s="10">
        <v>0</v>
      </c>
      <c r="I294" s="10">
        <v>0</v>
      </c>
      <c r="J294" s="79"/>
    </row>
    <row r="295" spans="1:10" ht="18" customHeight="1" thickBot="1">
      <c r="A295" s="77">
        <v>5</v>
      </c>
      <c r="B295" s="74" t="s">
        <v>57</v>
      </c>
      <c r="C295" s="27">
        <v>2022</v>
      </c>
      <c r="D295" s="28">
        <f t="shared" si="41"/>
        <v>49.3</v>
      </c>
      <c r="E295" s="28">
        <v>0</v>
      </c>
      <c r="F295" s="28">
        <v>0</v>
      </c>
      <c r="G295" s="28">
        <v>49.3</v>
      </c>
      <c r="H295" s="10">
        <v>0</v>
      </c>
      <c r="I295" s="10">
        <v>0</v>
      </c>
      <c r="J295" s="77" t="s">
        <v>15</v>
      </c>
    </row>
    <row r="296" spans="1:10" ht="18" customHeight="1" thickBot="1">
      <c r="A296" s="78"/>
      <c r="B296" s="75"/>
      <c r="C296" s="39">
        <v>2023</v>
      </c>
      <c r="D296" s="40">
        <f t="shared" si="41"/>
        <v>50.5</v>
      </c>
      <c r="E296" s="40">
        <v>0</v>
      </c>
      <c r="F296" s="40">
        <v>0</v>
      </c>
      <c r="G296" s="40">
        <v>50.5</v>
      </c>
      <c r="H296" s="10">
        <v>0</v>
      </c>
      <c r="I296" s="10">
        <v>0</v>
      </c>
      <c r="J296" s="78"/>
    </row>
    <row r="297" spans="1:10" ht="18" customHeight="1" thickBot="1">
      <c r="A297" s="78"/>
      <c r="B297" s="75"/>
      <c r="C297" s="24">
        <v>2024</v>
      </c>
      <c r="D297" s="25">
        <f t="shared" si="41"/>
        <v>44.6</v>
      </c>
      <c r="E297" s="25">
        <v>0</v>
      </c>
      <c r="F297" s="25">
        <v>0</v>
      </c>
      <c r="G297" s="25">
        <v>44.6</v>
      </c>
      <c r="H297" s="10">
        <v>0</v>
      </c>
      <c r="I297" s="10">
        <v>0</v>
      </c>
      <c r="J297" s="78"/>
    </row>
    <row r="298" spans="1:10" s="55" customFormat="1" ht="18" customHeight="1" thickBot="1">
      <c r="A298" s="78"/>
      <c r="B298" s="75"/>
      <c r="C298" s="24">
        <v>2025</v>
      </c>
      <c r="D298" s="25">
        <f>SUM(E298:I298)</f>
        <v>46.7</v>
      </c>
      <c r="E298" s="25">
        <v>0</v>
      </c>
      <c r="F298" s="25">
        <v>0</v>
      </c>
      <c r="G298" s="25">
        <v>46.7</v>
      </c>
      <c r="H298" s="10">
        <v>0</v>
      </c>
      <c r="I298" s="10">
        <v>0</v>
      </c>
      <c r="J298" s="78"/>
    </row>
    <row r="299" spans="1:10" ht="18" customHeight="1" thickBot="1">
      <c r="A299" s="79"/>
      <c r="B299" s="76"/>
      <c r="C299" s="24">
        <v>2026</v>
      </c>
      <c r="D299" s="25">
        <f t="shared" si="41"/>
        <v>46.7</v>
      </c>
      <c r="E299" s="25">
        <v>0</v>
      </c>
      <c r="F299" s="25">
        <v>0</v>
      </c>
      <c r="G299" s="25">
        <v>46.7</v>
      </c>
      <c r="H299" s="10">
        <v>0</v>
      </c>
      <c r="I299" s="10">
        <v>0</v>
      </c>
      <c r="J299" s="79"/>
    </row>
    <row r="300" spans="1:10" ht="18.75" customHeight="1" thickBot="1">
      <c r="A300" s="77">
        <v>6</v>
      </c>
      <c r="B300" s="74" t="s">
        <v>58</v>
      </c>
      <c r="C300" s="27">
        <v>2022</v>
      </c>
      <c r="D300" s="28">
        <f t="shared" si="41"/>
        <v>10.194</v>
      </c>
      <c r="E300" s="28">
        <v>0</v>
      </c>
      <c r="F300" s="28">
        <v>8.97</v>
      </c>
      <c r="G300" s="28">
        <f>1.224</f>
        <v>1.224</v>
      </c>
      <c r="H300" s="10">
        <v>0</v>
      </c>
      <c r="I300" s="10">
        <v>0</v>
      </c>
      <c r="J300" s="77" t="s">
        <v>15</v>
      </c>
    </row>
    <row r="301" spans="1:13" ht="18.75" customHeight="1" thickBot="1">
      <c r="A301" s="78"/>
      <c r="B301" s="75"/>
      <c r="C301" s="39">
        <v>2023</v>
      </c>
      <c r="D301" s="40">
        <f t="shared" si="41"/>
        <v>1031.94</v>
      </c>
      <c r="E301" s="40">
        <v>0</v>
      </c>
      <c r="F301" s="40">
        <v>928.75</v>
      </c>
      <c r="G301" s="40">
        <v>103.19</v>
      </c>
      <c r="H301" s="10">
        <v>0</v>
      </c>
      <c r="I301" s="10">
        <v>0</v>
      </c>
      <c r="J301" s="78"/>
      <c r="K301" s="3"/>
      <c r="M301" s="3"/>
    </row>
    <row r="302" spans="1:13" ht="18.75" customHeight="1" thickBot="1">
      <c r="A302" s="78"/>
      <c r="B302" s="75"/>
      <c r="C302" s="24">
        <v>2024</v>
      </c>
      <c r="D302" s="25">
        <f t="shared" si="41"/>
        <v>1031.94</v>
      </c>
      <c r="E302" s="25">
        <v>0</v>
      </c>
      <c r="F302" s="25">
        <v>918.43</v>
      </c>
      <c r="G302" s="25">
        <v>113.51</v>
      </c>
      <c r="H302" s="10">
        <v>0</v>
      </c>
      <c r="I302" s="10">
        <v>0</v>
      </c>
      <c r="J302" s="78"/>
      <c r="K302" s="3"/>
      <c r="M302" s="3"/>
    </row>
    <row r="303" spans="1:13" s="55" customFormat="1" ht="18.75" customHeight="1" thickBot="1">
      <c r="A303" s="78"/>
      <c r="B303" s="75"/>
      <c r="C303" s="24">
        <v>2025</v>
      </c>
      <c r="D303" s="25">
        <f>SUM(E303:I303)</f>
        <v>1031.94</v>
      </c>
      <c r="E303" s="25">
        <v>0</v>
      </c>
      <c r="F303" s="25">
        <v>908.11</v>
      </c>
      <c r="G303" s="25">
        <v>123.83</v>
      </c>
      <c r="H303" s="10">
        <v>0</v>
      </c>
      <c r="I303" s="10">
        <v>0</v>
      </c>
      <c r="J303" s="78"/>
      <c r="K303" s="3"/>
      <c r="M303" s="3"/>
    </row>
    <row r="304" spans="1:10" ht="18.75" customHeight="1" thickBot="1">
      <c r="A304" s="79"/>
      <c r="B304" s="76"/>
      <c r="C304" s="24">
        <v>2026</v>
      </c>
      <c r="D304" s="25">
        <f t="shared" si="41"/>
        <v>1031.94</v>
      </c>
      <c r="E304" s="25">
        <v>0</v>
      </c>
      <c r="F304" s="25">
        <v>908.11</v>
      </c>
      <c r="G304" s="25">
        <v>123.83</v>
      </c>
      <c r="H304" s="10">
        <v>0</v>
      </c>
      <c r="I304" s="10">
        <v>0</v>
      </c>
      <c r="J304" s="79"/>
    </row>
    <row r="305" spans="1:10" ht="18" customHeight="1" thickBot="1">
      <c r="A305" s="77">
        <v>7</v>
      </c>
      <c r="B305" s="74" t="s">
        <v>59</v>
      </c>
      <c r="C305" s="27">
        <v>2022</v>
      </c>
      <c r="D305" s="28">
        <f t="shared" si="41"/>
        <v>4377.74</v>
      </c>
      <c r="E305" s="28">
        <v>0</v>
      </c>
      <c r="F305" s="28">
        <v>3852.41</v>
      </c>
      <c r="G305" s="28">
        <v>525.33</v>
      </c>
      <c r="H305" s="10">
        <v>0</v>
      </c>
      <c r="I305" s="10">
        <v>0</v>
      </c>
      <c r="J305" s="77" t="s">
        <v>15</v>
      </c>
    </row>
    <row r="306" spans="1:10" ht="18" customHeight="1" thickBot="1">
      <c r="A306" s="78"/>
      <c r="B306" s="75"/>
      <c r="C306" s="39">
        <v>2023</v>
      </c>
      <c r="D306" s="40">
        <f t="shared" si="41"/>
        <v>4390.24</v>
      </c>
      <c r="E306" s="40">
        <v>0</v>
      </c>
      <c r="F306" s="40">
        <v>3951.22</v>
      </c>
      <c r="G306" s="40">
        <v>439.02</v>
      </c>
      <c r="H306" s="10">
        <v>0</v>
      </c>
      <c r="I306" s="10">
        <v>0</v>
      </c>
      <c r="J306" s="78"/>
    </row>
    <row r="307" spans="1:10" ht="18" customHeight="1" thickBot="1">
      <c r="A307" s="78"/>
      <c r="B307" s="75"/>
      <c r="C307" s="24">
        <v>2024</v>
      </c>
      <c r="D307" s="25">
        <f t="shared" si="41"/>
        <v>4390.24</v>
      </c>
      <c r="E307" s="25">
        <v>0</v>
      </c>
      <c r="F307" s="25">
        <v>3907.31</v>
      </c>
      <c r="G307" s="25">
        <v>482.93</v>
      </c>
      <c r="H307" s="10">
        <v>0</v>
      </c>
      <c r="I307" s="10">
        <v>0</v>
      </c>
      <c r="J307" s="78"/>
    </row>
    <row r="308" spans="1:10" s="55" customFormat="1" ht="18" customHeight="1" thickBot="1">
      <c r="A308" s="78"/>
      <c r="B308" s="75"/>
      <c r="C308" s="24">
        <v>2025</v>
      </c>
      <c r="D308" s="25">
        <f>SUM(E308:I308)</f>
        <v>4390.24</v>
      </c>
      <c r="E308" s="25">
        <v>0</v>
      </c>
      <c r="F308" s="25">
        <v>3863.41</v>
      </c>
      <c r="G308" s="25">
        <v>526.83</v>
      </c>
      <c r="H308" s="10">
        <v>0</v>
      </c>
      <c r="I308" s="10">
        <v>0</v>
      </c>
      <c r="J308" s="78"/>
    </row>
    <row r="309" spans="1:10" ht="18" customHeight="1" thickBot="1">
      <c r="A309" s="79"/>
      <c r="B309" s="76"/>
      <c r="C309" s="24">
        <v>2026</v>
      </c>
      <c r="D309" s="25">
        <f t="shared" si="41"/>
        <v>4390.24</v>
      </c>
      <c r="E309" s="25">
        <v>0</v>
      </c>
      <c r="F309" s="25">
        <v>3863.41</v>
      </c>
      <c r="G309" s="25">
        <v>526.83</v>
      </c>
      <c r="H309" s="10">
        <v>0</v>
      </c>
      <c r="I309" s="10">
        <v>0</v>
      </c>
      <c r="J309" s="79"/>
    </row>
    <row r="310" spans="1:10" ht="17.25" customHeight="1" thickBot="1">
      <c r="A310" s="77">
        <v>8</v>
      </c>
      <c r="B310" s="74" t="s">
        <v>60</v>
      </c>
      <c r="C310" s="27">
        <v>2022</v>
      </c>
      <c r="D310" s="28">
        <f t="shared" si="41"/>
        <v>0</v>
      </c>
      <c r="E310" s="28">
        <v>0</v>
      </c>
      <c r="F310" s="28">
        <v>0</v>
      </c>
      <c r="G310" s="28">
        <v>0</v>
      </c>
      <c r="H310" s="10">
        <v>0</v>
      </c>
      <c r="I310" s="10">
        <v>0</v>
      </c>
      <c r="J310" s="77" t="s">
        <v>15</v>
      </c>
    </row>
    <row r="311" spans="1:10" ht="17.25" customHeight="1" thickBot="1">
      <c r="A311" s="78"/>
      <c r="B311" s="75"/>
      <c r="C311" s="39">
        <v>2023</v>
      </c>
      <c r="D311" s="40">
        <f t="shared" si="41"/>
        <v>0</v>
      </c>
      <c r="E311" s="40">
        <v>0</v>
      </c>
      <c r="F311" s="40">
        <v>0</v>
      </c>
      <c r="G311" s="40">
        <v>0</v>
      </c>
      <c r="H311" s="10">
        <v>0</v>
      </c>
      <c r="I311" s="10">
        <v>0</v>
      </c>
      <c r="J311" s="78"/>
    </row>
    <row r="312" spans="1:10" ht="17.25" customHeight="1" thickBot="1">
      <c r="A312" s="78"/>
      <c r="B312" s="75"/>
      <c r="C312" s="24">
        <v>2024</v>
      </c>
      <c r="D312" s="25">
        <f t="shared" si="41"/>
        <v>0</v>
      </c>
      <c r="E312" s="25">
        <v>0</v>
      </c>
      <c r="F312" s="25">
        <v>0</v>
      </c>
      <c r="G312" s="25">
        <v>0</v>
      </c>
      <c r="H312" s="10">
        <v>0</v>
      </c>
      <c r="I312" s="10">
        <v>0</v>
      </c>
      <c r="J312" s="78"/>
    </row>
    <row r="313" spans="1:10" s="55" customFormat="1" ht="17.25" customHeight="1" thickBot="1">
      <c r="A313" s="78"/>
      <c r="B313" s="75"/>
      <c r="C313" s="24">
        <v>2025</v>
      </c>
      <c r="D313" s="25">
        <f>SUM(E313:I313)</f>
        <v>0</v>
      </c>
      <c r="E313" s="25">
        <v>0</v>
      </c>
      <c r="F313" s="25">
        <v>0</v>
      </c>
      <c r="G313" s="25">
        <v>0</v>
      </c>
      <c r="H313" s="10">
        <v>0</v>
      </c>
      <c r="I313" s="10">
        <v>0</v>
      </c>
      <c r="J313" s="78"/>
    </row>
    <row r="314" spans="1:10" ht="17.25" customHeight="1" thickBot="1">
      <c r="A314" s="79"/>
      <c r="B314" s="76"/>
      <c r="C314" s="24">
        <v>2026</v>
      </c>
      <c r="D314" s="25">
        <f t="shared" si="41"/>
        <v>0</v>
      </c>
      <c r="E314" s="25">
        <v>0</v>
      </c>
      <c r="F314" s="25">
        <v>0</v>
      </c>
      <c r="G314" s="25">
        <v>0</v>
      </c>
      <c r="H314" s="10">
        <v>0</v>
      </c>
      <c r="I314" s="10">
        <v>0</v>
      </c>
      <c r="J314" s="79"/>
    </row>
    <row r="315" spans="1:10" ht="15.75" thickBot="1">
      <c r="A315" s="80" t="s">
        <v>16</v>
      </c>
      <c r="B315" s="81"/>
      <c r="C315" s="45">
        <v>2022</v>
      </c>
      <c r="D315" s="30">
        <f aca="true" t="shared" si="42" ref="D315:I315">SUM(D275,D280,D285,D290,D295,D300,D305,D310)</f>
        <v>13914.263999999997</v>
      </c>
      <c r="E315" s="30">
        <f t="shared" si="42"/>
        <v>0</v>
      </c>
      <c r="F315" s="30">
        <f t="shared" si="42"/>
        <v>3861.3799999999997</v>
      </c>
      <c r="G315" s="30">
        <f t="shared" si="42"/>
        <v>10052.883999999998</v>
      </c>
      <c r="H315" s="11">
        <f t="shared" si="42"/>
        <v>0</v>
      </c>
      <c r="I315" s="11">
        <f t="shared" si="42"/>
        <v>0</v>
      </c>
      <c r="J315" s="77"/>
    </row>
    <row r="316" spans="1:10" ht="15.75" thickBot="1">
      <c r="A316" s="82"/>
      <c r="B316" s="83"/>
      <c r="C316" s="41">
        <v>2023</v>
      </c>
      <c r="D316" s="42">
        <f aca="true" t="shared" si="43" ref="D316:I317">SUM(D276,D281,D286,D291,D296,D301,D306,D311)</f>
        <v>14207.779999999999</v>
      </c>
      <c r="E316" s="42">
        <f t="shared" si="43"/>
        <v>0</v>
      </c>
      <c r="F316" s="42">
        <f t="shared" si="43"/>
        <v>4879.969999999999</v>
      </c>
      <c r="G316" s="42">
        <f t="shared" si="43"/>
        <v>9327.81</v>
      </c>
      <c r="H316" s="11">
        <f t="shared" si="43"/>
        <v>0</v>
      </c>
      <c r="I316" s="11">
        <f t="shared" si="43"/>
        <v>0</v>
      </c>
      <c r="J316" s="78"/>
    </row>
    <row r="317" spans="1:10" ht="15.75" thickBot="1">
      <c r="A317" s="82"/>
      <c r="B317" s="83"/>
      <c r="C317" s="33">
        <v>2024</v>
      </c>
      <c r="D317" s="26">
        <f t="shared" si="43"/>
        <v>13099.44</v>
      </c>
      <c r="E317" s="26">
        <f t="shared" si="43"/>
        <v>0</v>
      </c>
      <c r="F317" s="26">
        <f t="shared" si="43"/>
        <v>4825.74</v>
      </c>
      <c r="G317" s="26">
        <f t="shared" si="43"/>
        <v>8273.7</v>
      </c>
      <c r="H317" s="11">
        <f t="shared" si="43"/>
        <v>0</v>
      </c>
      <c r="I317" s="11">
        <f t="shared" si="43"/>
        <v>0</v>
      </c>
      <c r="J317" s="78"/>
    </row>
    <row r="318" spans="1:10" s="55" customFormat="1" ht="15.75" thickBot="1">
      <c r="A318" s="82"/>
      <c r="B318" s="83"/>
      <c r="C318" s="33">
        <v>2025</v>
      </c>
      <c r="D318" s="26">
        <f aca="true" t="shared" si="44" ref="D318:I319">SUM(D278,D283,D288,D293,D298,D303,D308,D313)</f>
        <v>13465.119999999999</v>
      </c>
      <c r="E318" s="26">
        <f t="shared" si="44"/>
        <v>0</v>
      </c>
      <c r="F318" s="26">
        <f t="shared" si="44"/>
        <v>4771.5199999999995</v>
      </c>
      <c r="G318" s="26">
        <f t="shared" si="44"/>
        <v>8693.6</v>
      </c>
      <c r="H318" s="11">
        <f t="shared" si="44"/>
        <v>0</v>
      </c>
      <c r="I318" s="11">
        <f t="shared" si="44"/>
        <v>0</v>
      </c>
      <c r="J318" s="78"/>
    </row>
    <row r="319" spans="1:10" ht="15.75" thickBot="1">
      <c r="A319" s="84"/>
      <c r="B319" s="85"/>
      <c r="C319" s="33">
        <v>2026</v>
      </c>
      <c r="D319" s="26">
        <f t="shared" si="44"/>
        <v>13465.119999999999</v>
      </c>
      <c r="E319" s="26">
        <f t="shared" si="44"/>
        <v>0</v>
      </c>
      <c r="F319" s="26">
        <f t="shared" si="44"/>
        <v>4771.5199999999995</v>
      </c>
      <c r="G319" s="26">
        <f t="shared" si="44"/>
        <v>8693.6</v>
      </c>
      <c r="H319" s="11">
        <f t="shared" si="44"/>
        <v>0</v>
      </c>
      <c r="I319" s="11">
        <f t="shared" si="44"/>
        <v>0</v>
      </c>
      <c r="J319" s="79"/>
    </row>
    <row r="320" spans="1:10" ht="18" customHeight="1" thickBot="1">
      <c r="A320" s="68" t="s">
        <v>61</v>
      </c>
      <c r="B320" s="69"/>
      <c r="C320" s="69"/>
      <c r="D320" s="69"/>
      <c r="E320" s="69"/>
      <c r="F320" s="69"/>
      <c r="G320" s="69"/>
      <c r="H320" s="69"/>
      <c r="I320" s="69"/>
      <c r="J320" s="92"/>
    </row>
    <row r="321" spans="1:10" ht="15.75" thickBot="1">
      <c r="A321" s="77">
        <v>1</v>
      </c>
      <c r="B321" s="74" t="s">
        <v>62</v>
      </c>
      <c r="C321" s="24">
        <v>2022</v>
      </c>
      <c r="D321" s="25">
        <f aca="true" t="shared" si="45" ref="D321:D340">SUM(E321:I321)</f>
        <v>455.76</v>
      </c>
      <c r="E321" s="25">
        <v>0</v>
      </c>
      <c r="F321" s="25">
        <v>0</v>
      </c>
      <c r="G321" s="25">
        <v>455.76</v>
      </c>
      <c r="H321" s="10">
        <v>0</v>
      </c>
      <c r="I321" s="10">
        <v>0</v>
      </c>
      <c r="J321" s="77" t="s">
        <v>15</v>
      </c>
    </row>
    <row r="322" spans="1:10" ht="15.75" thickBot="1">
      <c r="A322" s="78"/>
      <c r="B322" s="75"/>
      <c r="C322" s="39">
        <v>2023</v>
      </c>
      <c r="D322" s="40">
        <f t="shared" si="45"/>
        <v>855.2</v>
      </c>
      <c r="E322" s="40">
        <v>0</v>
      </c>
      <c r="F322" s="40">
        <v>0</v>
      </c>
      <c r="G322" s="40">
        <v>855.2</v>
      </c>
      <c r="H322" s="10">
        <v>0</v>
      </c>
      <c r="I322" s="10">
        <v>0</v>
      </c>
      <c r="J322" s="78"/>
    </row>
    <row r="323" spans="1:10" ht="15.75" thickBot="1">
      <c r="A323" s="78"/>
      <c r="B323" s="75"/>
      <c r="C323" s="24">
        <v>2024</v>
      </c>
      <c r="D323" s="25">
        <f t="shared" si="45"/>
        <v>755.3</v>
      </c>
      <c r="E323" s="25">
        <v>0</v>
      </c>
      <c r="F323" s="25">
        <v>0</v>
      </c>
      <c r="G323" s="25">
        <v>755.3</v>
      </c>
      <c r="H323" s="10">
        <v>0</v>
      </c>
      <c r="I323" s="10">
        <v>0</v>
      </c>
      <c r="J323" s="78"/>
    </row>
    <row r="324" spans="1:10" s="55" customFormat="1" ht="15.75" thickBot="1">
      <c r="A324" s="78"/>
      <c r="B324" s="75"/>
      <c r="C324" s="24">
        <v>2025</v>
      </c>
      <c r="D324" s="25">
        <f>SUM(E324:I324)</f>
        <v>790.3</v>
      </c>
      <c r="E324" s="25">
        <v>0</v>
      </c>
      <c r="F324" s="25">
        <v>0</v>
      </c>
      <c r="G324" s="25">
        <v>790.3</v>
      </c>
      <c r="H324" s="10">
        <v>0</v>
      </c>
      <c r="I324" s="10">
        <v>0</v>
      </c>
      <c r="J324" s="78"/>
    </row>
    <row r="325" spans="1:10" ht="15.75" thickBot="1">
      <c r="A325" s="79"/>
      <c r="B325" s="76"/>
      <c r="C325" s="24">
        <v>2026</v>
      </c>
      <c r="D325" s="25">
        <f t="shared" si="45"/>
        <v>790.3</v>
      </c>
      <c r="E325" s="25">
        <v>0</v>
      </c>
      <c r="F325" s="25">
        <v>0</v>
      </c>
      <c r="G325" s="25">
        <v>790.3</v>
      </c>
      <c r="H325" s="10">
        <v>0</v>
      </c>
      <c r="I325" s="10">
        <v>0</v>
      </c>
      <c r="J325" s="79"/>
    </row>
    <row r="326" spans="1:10" ht="18.75" customHeight="1" thickBot="1">
      <c r="A326" s="77">
        <v>2</v>
      </c>
      <c r="B326" s="74" t="s">
        <v>63</v>
      </c>
      <c r="C326" s="27">
        <v>2022</v>
      </c>
      <c r="D326" s="28">
        <f t="shared" si="45"/>
        <v>98.9</v>
      </c>
      <c r="E326" s="28">
        <v>0</v>
      </c>
      <c r="F326" s="28">
        <v>0</v>
      </c>
      <c r="G326" s="28">
        <v>98.9</v>
      </c>
      <c r="H326" s="10">
        <v>0</v>
      </c>
      <c r="I326" s="10">
        <v>0</v>
      </c>
      <c r="J326" s="77" t="s">
        <v>15</v>
      </c>
    </row>
    <row r="327" spans="1:10" ht="15.75" thickBot="1">
      <c r="A327" s="78"/>
      <c r="B327" s="75"/>
      <c r="C327" s="39">
        <v>2023</v>
      </c>
      <c r="D327" s="40">
        <f t="shared" si="45"/>
        <v>240.8</v>
      </c>
      <c r="E327" s="40">
        <v>0</v>
      </c>
      <c r="F327" s="40">
        <v>0</v>
      </c>
      <c r="G327" s="40">
        <v>240.8</v>
      </c>
      <c r="H327" s="10">
        <v>0</v>
      </c>
      <c r="I327" s="10">
        <v>0</v>
      </c>
      <c r="J327" s="78"/>
    </row>
    <row r="328" spans="1:10" ht="15.75" thickBot="1">
      <c r="A328" s="78"/>
      <c r="B328" s="75"/>
      <c r="C328" s="24">
        <v>2024</v>
      </c>
      <c r="D328" s="25">
        <f t="shared" si="45"/>
        <v>212.7</v>
      </c>
      <c r="E328" s="25">
        <v>0</v>
      </c>
      <c r="F328" s="25">
        <v>0</v>
      </c>
      <c r="G328" s="25">
        <v>212.7</v>
      </c>
      <c r="H328" s="10">
        <v>0</v>
      </c>
      <c r="I328" s="10">
        <v>0</v>
      </c>
      <c r="J328" s="78"/>
    </row>
    <row r="329" spans="1:10" s="55" customFormat="1" ht="15.75" thickBot="1">
      <c r="A329" s="78"/>
      <c r="B329" s="75"/>
      <c r="C329" s="24">
        <v>2025</v>
      </c>
      <c r="D329" s="25">
        <f>SUM(E329:I329)</f>
        <v>222.6</v>
      </c>
      <c r="E329" s="25">
        <v>0</v>
      </c>
      <c r="F329" s="25">
        <v>0</v>
      </c>
      <c r="G329" s="25">
        <v>222.6</v>
      </c>
      <c r="H329" s="10">
        <v>0</v>
      </c>
      <c r="I329" s="10">
        <v>0</v>
      </c>
      <c r="J329" s="78"/>
    </row>
    <row r="330" spans="1:10" ht="15.75" thickBot="1">
      <c r="A330" s="79"/>
      <c r="B330" s="76"/>
      <c r="C330" s="24">
        <v>2026</v>
      </c>
      <c r="D330" s="25">
        <f t="shared" si="45"/>
        <v>222.6</v>
      </c>
      <c r="E330" s="25">
        <v>0</v>
      </c>
      <c r="F330" s="25">
        <v>0</v>
      </c>
      <c r="G330" s="25">
        <v>222.6</v>
      </c>
      <c r="H330" s="10">
        <v>0</v>
      </c>
      <c r="I330" s="10">
        <v>0</v>
      </c>
      <c r="J330" s="79"/>
    </row>
    <row r="331" spans="1:10" ht="15.75" thickBot="1">
      <c r="A331" s="77">
        <v>3</v>
      </c>
      <c r="B331" s="74" t="s">
        <v>64</v>
      </c>
      <c r="C331" s="27">
        <v>2022</v>
      </c>
      <c r="D331" s="28">
        <f t="shared" si="45"/>
        <v>15.8</v>
      </c>
      <c r="E331" s="28">
        <v>0</v>
      </c>
      <c r="F331" s="28">
        <v>0</v>
      </c>
      <c r="G331" s="28">
        <v>15.8</v>
      </c>
      <c r="H331" s="10">
        <v>0</v>
      </c>
      <c r="I331" s="10">
        <v>0</v>
      </c>
      <c r="J331" s="77" t="s">
        <v>15</v>
      </c>
    </row>
    <row r="332" spans="1:10" ht="15.75" thickBot="1">
      <c r="A332" s="78"/>
      <c r="B332" s="75"/>
      <c r="C332" s="39">
        <v>2023</v>
      </c>
      <c r="D332" s="40">
        <f t="shared" si="45"/>
        <v>119.6</v>
      </c>
      <c r="E332" s="40">
        <v>0</v>
      </c>
      <c r="F332" s="40">
        <v>0</v>
      </c>
      <c r="G332" s="40">
        <v>119.6</v>
      </c>
      <c r="H332" s="10">
        <v>0</v>
      </c>
      <c r="I332" s="10">
        <v>0</v>
      </c>
      <c r="J332" s="78"/>
    </row>
    <row r="333" spans="1:10" ht="15.75" thickBot="1">
      <c r="A333" s="78"/>
      <c r="B333" s="75"/>
      <c r="C333" s="24">
        <v>2024</v>
      </c>
      <c r="D333" s="25">
        <f t="shared" si="45"/>
        <v>14.1</v>
      </c>
      <c r="E333" s="25">
        <v>0</v>
      </c>
      <c r="F333" s="25">
        <v>0</v>
      </c>
      <c r="G333" s="25">
        <v>14.1</v>
      </c>
      <c r="H333" s="10">
        <v>0</v>
      </c>
      <c r="I333" s="10">
        <v>0</v>
      </c>
      <c r="J333" s="78"/>
    </row>
    <row r="334" spans="1:10" s="55" customFormat="1" ht="15.75" thickBot="1">
      <c r="A334" s="78"/>
      <c r="B334" s="75"/>
      <c r="C334" s="24">
        <v>2025</v>
      </c>
      <c r="D334" s="25">
        <f>SUM(E334:I334)</f>
        <v>14.8</v>
      </c>
      <c r="E334" s="25">
        <v>0</v>
      </c>
      <c r="F334" s="25">
        <v>0</v>
      </c>
      <c r="G334" s="25">
        <v>14.8</v>
      </c>
      <c r="H334" s="10">
        <v>0</v>
      </c>
      <c r="I334" s="10">
        <v>0</v>
      </c>
      <c r="J334" s="78"/>
    </row>
    <row r="335" spans="1:10" ht="15.75" thickBot="1">
      <c r="A335" s="79"/>
      <c r="B335" s="76"/>
      <c r="C335" s="24">
        <v>2026</v>
      </c>
      <c r="D335" s="25">
        <f t="shared" si="45"/>
        <v>14.8</v>
      </c>
      <c r="E335" s="25">
        <v>0</v>
      </c>
      <c r="F335" s="25">
        <v>0</v>
      </c>
      <c r="G335" s="25">
        <v>14.8</v>
      </c>
      <c r="H335" s="10">
        <v>0</v>
      </c>
      <c r="I335" s="10">
        <v>0</v>
      </c>
      <c r="J335" s="79"/>
    </row>
    <row r="336" spans="1:10" ht="15.75" thickBot="1">
      <c r="A336" s="77">
        <v>4</v>
      </c>
      <c r="B336" s="74" t="s">
        <v>89</v>
      </c>
      <c r="C336" s="27">
        <v>2022</v>
      </c>
      <c r="D336" s="28">
        <f t="shared" si="45"/>
        <v>280</v>
      </c>
      <c r="E336" s="28">
        <v>0</v>
      </c>
      <c r="F336" s="28">
        <v>246.4</v>
      </c>
      <c r="G336" s="28">
        <v>33.6</v>
      </c>
      <c r="H336" s="10">
        <v>0</v>
      </c>
      <c r="I336" s="10">
        <v>0</v>
      </c>
      <c r="J336" s="77" t="s">
        <v>15</v>
      </c>
    </row>
    <row r="337" spans="1:10" ht="15.75" thickBot="1">
      <c r="A337" s="78"/>
      <c r="B337" s="75"/>
      <c r="C337" s="39">
        <v>2023</v>
      </c>
      <c r="D337" s="40">
        <f t="shared" si="45"/>
        <v>280</v>
      </c>
      <c r="E337" s="40">
        <v>0</v>
      </c>
      <c r="F337" s="40">
        <v>252</v>
      </c>
      <c r="G337" s="40">
        <v>28</v>
      </c>
      <c r="H337" s="10">
        <v>0</v>
      </c>
      <c r="I337" s="10">
        <v>0</v>
      </c>
      <c r="J337" s="78"/>
    </row>
    <row r="338" spans="1:10" ht="15.75" thickBot="1">
      <c r="A338" s="78"/>
      <c r="B338" s="75"/>
      <c r="C338" s="24">
        <v>2024</v>
      </c>
      <c r="D338" s="25">
        <f t="shared" si="45"/>
        <v>280</v>
      </c>
      <c r="E338" s="25">
        <v>0</v>
      </c>
      <c r="F338" s="25">
        <v>249.2</v>
      </c>
      <c r="G338" s="25">
        <v>30.8</v>
      </c>
      <c r="H338" s="10">
        <v>0</v>
      </c>
      <c r="I338" s="10">
        <v>0</v>
      </c>
      <c r="J338" s="78"/>
    </row>
    <row r="339" spans="1:10" s="55" customFormat="1" ht="15.75" thickBot="1">
      <c r="A339" s="78"/>
      <c r="B339" s="75"/>
      <c r="C339" s="24">
        <v>2025</v>
      </c>
      <c r="D339" s="25">
        <f>SUM(E339:I339)</f>
        <v>280</v>
      </c>
      <c r="E339" s="25">
        <v>0</v>
      </c>
      <c r="F339" s="25">
        <v>246.4</v>
      </c>
      <c r="G339" s="25">
        <v>33.6</v>
      </c>
      <c r="H339" s="10">
        <v>0</v>
      </c>
      <c r="I339" s="10">
        <v>0</v>
      </c>
      <c r="J339" s="78"/>
    </row>
    <row r="340" spans="1:10" ht="15.75" thickBot="1">
      <c r="A340" s="79"/>
      <c r="B340" s="76"/>
      <c r="C340" s="24">
        <v>2026</v>
      </c>
      <c r="D340" s="25">
        <f t="shared" si="45"/>
        <v>280</v>
      </c>
      <c r="E340" s="25">
        <v>0</v>
      </c>
      <c r="F340" s="25">
        <v>246.4</v>
      </c>
      <c r="G340" s="25">
        <v>33.6</v>
      </c>
      <c r="H340" s="10">
        <v>0</v>
      </c>
      <c r="I340" s="10">
        <v>0</v>
      </c>
      <c r="J340" s="79"/>
    </row>
    <row r="341" spans="1:10" ht="15.75" thickBot="1">
      <c r="A341" s="80" t="s">
        <v>16</v>
      </c>
      <c r="B341" s="81"/>
      <c r="C341" s="45">
        <v>2022</v>
      </c>
      <c r="D341" s="30">
        <f aca="true" t="shared" si="46" ref="D341:I341">SUM(D321,D326,D331,D336)</f>
        <v>850.4599999999999</v>
      </c>
      <c r="E341" s="30">
        <f t="shared" si="46"/>
        <v>0</v>
      </c>
      <c r="F341" s="30">
        <f t="shared" si="46"/>
        <v>246.4</v>
      </c>
      <c r="G341" s="30">
        <f t="shared" si="46"/>
        <v>604.06</v>
      </c>
      <c r="H341" s="11">
        <f t="shared" si="46"/>
        <v>0</v>
      </c>
      <c r="I341" s="11">
        <f t="shared" si="46"/>
        <v>0</v>
      </c>
      <c r="J341" s="77"/>
    </row>
    <row r="342" spans="1:10" ht="15.75" thickBot="1">
      <c r="A342" s="82"/>
      <c r="B342" s="83"/>
      <c r="C342" s="41">
        <v>2023</v>
      </c>
      <c r="D342" s="42">
        <f aca="true" t="shared" si="47" ref="D342:I343">SUM(D322,D327,D332,D337)</f>
        <v>1495.6</v>
      </c>
      <c r="E342" s="42">
        <f t="shared" si="47"/>
        <v>0</v>
      </c>
      <c r="F342" s="42">
        <f t="shared" si="47"/>
        <v>252</v>
      </c>
      <c r="G342" s="42">
        <f t="shared" si="47"/>
        <v>1243.6</v>
      </c>
      <c r="H342" s="11">
        <f t="shared" si="47"/>
        <v>0</v>
      </c>
      <c r="I342" s="11">
        <f t="shared" si="47"/>
        <v>0</v>
      </c>
      <c r="J342" s="78"/>
    </row>
    <row r="343" spans="1:10" ht="15.75" thickBot="1">
      <c r="A343" s="82"/>
      <c r="B343" s="83"/>
      <c r="C343" s="33">
        <v>2024</v>
      </c>
      <c r="D343" s="26">
        <f t="shared" si="47"/>
        <v>1262.1</v>
      </c>
      <c r="E343" s="26">
        <f t="shared" si="47"/>
        <v>0</v>
      </c>
      <c r="F343" s="26">
        <f t="shared" si="47"/>
        <v>249.2</v>
      </c>
      <c r="G343" s="26">
        <f t="shared" si="47"/>
        <v>1012.9</v>
      </c>
      <c r="H343" s="11">
        <f t="shared" si="47"/>
        <v>0</v>
      </c>
      <c r="I343" s="11">
        <f t="shared" si="47"/>
        <v>0</v>
      </c>
      <c r="J343" s="78"/>
    </row>
    <row r="344" spans="1:10" s="55" customFormat="1" ht="15.75" thickBot="1">
      <c r="A344" s="82"/>
      <c r="B344" s="83"/>
      <c r="C344" s="33">
        <v>2025</v>
      </c>
      <c r="D344" s="26">
        <f aca="true" t="shared" si="48" ref="D344:I345">SUM(D324,D329,D334,D339)</f>
        <v>1307.7</v>
      </c>
      <c r="E344" s="26">
        <f t="shared" si="48"/>
        <v>0</v>
      </c>
      <c r="F344" s="26">
        <f t="shared" si="48"/>
        <v>246.4</v>
      </c>
      <c r="G344" s="26">
        <f t="shared" si="48"/>
        <v>1061.3</v>
      </c>
      <c r="H344" s="11">
        <f t="shared" si="48"/>
        <v>0</v>
      </c>
      <c r="I344" s="11">
        <f t="shared" si="48"/>
        <v>0</v>
      </c>
      <c r="J344" s="78"/>
    </row>
    <row r="345" spans="1:10" ht="15.75" thickBot="1">
      <c r="A345" s="82"/>
      <c r="B345" s="83"/>
      <c r="C345" s="33">
        <v>2026</v>
      </c>
      <c r="D345" s="26">
        <f t="shared" si="48"/>
        <v>1307.7</v>
      </c>
      <c r="E345" s="26">
        <f t="shared" si="48"/>
        <v>0</v>
      </c>
      <c r="F345" s="26">
        <f t="shared" si="48"/>
        <v>246.4</v>
      </c>
      <c r="G345" s="26">
        <f t="shared" si="48"/>
        <v>1061.3</v>
      </c>
      <c r="H345" s="11">
        <f t="shared" si="48"/>
        <v>0</v>
      </c>
      <c r="I345" s="11">
        <f t="shared" si="48"/>
        <v>0</v>
      </c>
      <c r="J345" s="79"/>
    </row>
    <row r="346" spans="1:10" s="6" customFormat="1" ht="15.75" thickBot="1">
      <c r="A346" s="128" t="s">
        <v>97</v>
      </c>
      <c r="B346" s="129"/>
      <c r="C346" s="46">
        <v>2022</v>
      </c>
      <c r="D346" s="47">
        <f aca="true" t="shared" si="49" ref="D346:I348">D110+D191+D217+D248+D269+D315+D341</f>
        <v>1088629.8819</v>
      </c>
      <c r="E346" s="47">
        <f t="shared" si="49"/>
        <v>23664.010000000002</v>
      </c>
      <c r="F346" s="47">
        <f t="shared" si="49"/>
        <v>623246.0349999999</v>
      </c>
      <c r="G346" s="47">
        <f t="shared" si="49"/>
        <v>441719.8369000001</v>
      </c>
      <c r="H346" s="16">
        <f t="shared" si="49"/>
        <v>0</v>
      </c>
      <c r="I346" s="16">
        <f t="shared" si="49"/>
        <v>0</v>
      </c>
      <c r="J346" s="77"/>
    </row>
    <row r="347" spans="1:10" s="6" customFormat="1" ht="15.75" thickBot="1">
      <c r="A347" s="130"/>
      <c r="B347" s="131"/>
      <c r="C347" s="43">
        <v>2023</v>
      </c>
      <c r="D347" s="44">
        <f t="shared" si="49"/>
        <v>1108407.1900000002</v>
      </c>
      <c r="E347" s="44">
        <f t="shared" si="49"/>
        <v>23652.72</v>
      </c>
      <c r="F347" s="44">
        <f t="shared" si="49"/>
        <v>629323.51</v>
      </c>
      <c r="G347" s="44">
        <f t="shared" si="49"/>
        <v>455430.9599999999</v>
      </c>
      <c r="H347" s="16">
        <f t="shared" si="49"/>
        <v>0</v>
      </c>
      <c r="I347" s="16">
        <f t="shared" si="49"/>
        <v>0</v>
      </c>
      <c r="J347" s="78"/>
    </row>
    <row r="348" spans="1:10" s="6" customFormat="1" ht="15.75" thickBot="1">
      <c r="A348" s="130"/>
      <c r="B348" s="131"/>
      <c r="C348" s="35">
        <v>2024</v>
      </c>
      <c r="D348" s="23">
        <f t="shared" si="49"/>
        <v>1006626.9299999999</v>
      </c>
      <c r="E348" s="23">
        <f t="shared" si="49"/>
        <v>23746.35</v>
      </c>
      <c r="F348" s="23">
        <f t="shared" si="49"/>
        <v>584146.3099999998</v>
      </c>
      <c r="G348" s="23">
        <f t="shared" si="49"/>
        <v>398734.27</v>
      </c>
      <c r="H348" s="16">
        <f t="shared" si="49"/>
        <v>0</v>
      </c>
      <c r="I348" s="16">
        <f t="shared" si="49"/>
        <v>0</v>
      </c>
      <c r="J348" s="78"/>
    </row>
    <row r="349" spans="1:10" s="6" customFormat="1" ht="15.75" thickBot="1">
      <c r="A349" s="130"/>
      <c r="B349" s="131"/>
      <c r="C349" s="35">
        <v>2025</v>
      </c>
      <c r="D349" s="23">
        <f aca="true" t="shared" si="50" ref="D349:I350">D113+D194+D220+D251+D272+D318+D344</f>
        <v>1037454.4299999999</v>
      </c>
      <c r="E349" s="23">
        <f t="shared" si="50"/>
        <v>24039.83</v>
      </c>
      <c r="F349" s="23">
        <f t="shared" si="50"/>
        <v>587277.2000000002</v>
      </c>
      <c r="G349" s="23">
        <f t="shared" si="50"/>
        <v>426137.3999999999</v>
      </c>
      <c r="H349" s="16">
        <f t="shared" si="50"/>
        <v>0</v>
      </c>
      <c r="I349" s="16">
        <f t="shared" si="50"/>
        <v>0</v>
      </c>
      <c r="J349" s="78"/>
    </row>
    <row r="350" spans="1:10" s="6" customFormat="1" ht="15.75" thickBot="1">
      <c r="A350" s="132"/>
      <c r="B350" s="133"/>
      <c r="C350" s="35">
        <v>2026</v>
      </c>
      <c r="D350" s="23">
        <f t="shared" si="50"/>
        <v>1024927.4299999999</v>
      </c>
      <c r="E350" s="23">
        <f t="shared" si="50"/>
        <v>24039.83</v>
      </c>
      <c r="F350" s="23">
        <f t="shared" si="50"/>
        <v>576277.2000000002</v>
      </c>
      <c r="G350" s="23">
        <f t="shared" si="50"/>
        <v>424610.3999999999</v>
      </c>
      <c r="H350" s="16">
        <f t="shared" si="50"/>
        <v>0</v>
      </c>
      <c r="I350" s="16">
        <f t="shared" si="50"/>
        <v>0</v>
      </c>
      <c r="J350" s="79"/>
    </row>
    <row r="351" spans="1:10" ht="16.5" thickBot="1">
      <c r="A351" s="140" t="s">
        <v>65</v>
      </c>
      <c r="B351" s="141"/>
      <c r="C351" s="141"/>
      <c r="D351" s="141"/>
      <c r="E351" s="141"/>
      <c r="F351" s="141"/>
      <c r="G351" s="141"/>
      <c r="H351" s="141"/>
      <c r="I351" s="141"/>
      <c r="J351" s="142"/>
    </row>
    <row r="352" spans="1:10" ht="15.75" thickBot="1">
      <c r="A352" s="143" t="s">
        <v>66</v>
      </c>
      <c r="B352" s="144"/>
      <c r="C352" s="144"/>
      <c r="D352" s="144"/>
      <c r="E352" s="144"/>
      <c r="F352" s="144"/>
      <c r="G352" s="144"/>
      <c r="H352" s="144"/>
      <c r="I352" s="144"/>
      <c r="J352" s="145"/>
    </row>
    <row r="353" spans="1:10" ht="15.75" thickBot="1">
      <c r="A353" s="77">
        <v>1</v>
      </c>
      <c r="B353" s="74" t="s">
        <v>67</v>
      </c>
      <c r="C353" s="27">
        <v>2022</v>
      </c>
      <c r="D353" s="28">
        <f>SUM(E353:I353)</f>
        <v>0</v>
      </c>
      <c r="E353" s="28">
        <v>0</v>
      </c>
      <c r="F353" s="28">
        <v>0</v>
      </c>
      <c r="G353" s="28">
        <v>0</v>
      </c>
      <c r="H353" s="10">
        <v>0</v>
      </c>
      <c r="I353" s="10">
        <v>0</v>
      </c>
      <c r="J353" s="77" t="s">
        <v>15</v>
      </c>
    </row>
    <row r="354" spans="1:10" ht="15.75" thickBot="1">
      <c r="A354" s="78"/>
      <c r="B354" s="75"/>
      <c r="C354" s="39">
        <v>2023</v>
      </c>
      <c r="D354" s="40">
        <f>SUM(E354:I354)</f>
        <v>26985</v>
      </c>
      <c r="E354" s="40">
        <v>0</v>
      </c>
      <c r="F354" s="40">
        <v>24286.5</v>
      </c>
      <c r="G354" s="40">
        <v>2698.5</v>
      </c>
      <c r="H354" s="10">
        <v>0</v>
      </c>
      <c r="I354" s="10">
        <v>0</v>
      </c>
      <c r="J354" s="78"/>
    </row>
    <row r="355" spans="1:10" ht="15.75" thickBot="1">
      <c r="A355" s="78"/>
      <c r="B355" s="75"/>
      <c r="C355" s="24">
        <v>2024</v>
      </c>
      <c r="D355" s="25">
        <f>SUM(E355:I355)</f>
        <v>75561.8</v>
      </c>
      <c r="E355" s="25">
        <v>0</v>
      </c>
      <c r="F355" s="25">
        <v>67250</v>
      </c>
      <c r="G355" s="25">
        <v>8311.8</v>
      </c>
      <c r="H355" s="10">
        <v>0</v>
      </c>
      <c r="I355" s="10">
        <v>0</v>
      </c>
      <c r="J355" s="78"/>
    </row>
    <row r="356" spans="1:10" s="55" customFormat="1" ht="15.75" thickBot="1">
      <c r="A356" s="78"/>
      <c r="B356" s="75"/>
      <c r="C356" s="24">
        <v>2025</v>
      </c>
      <c r="D356" s="25">
        <f>SUM(E356:I356)</f>
        <v>0</v>
      </c>
      <c r="E356" s="25">
        <v>0</v>
      </c>
      <c r="F356" s="25">
        <v>0</v>
      </c>
      <c r="G356" s="25">
        <v>0</v>
      </c>
      <c r="H356" s="10">
        <v>0</v>
      </c>
      <c r="I356" s="10">
        <v>0</v>
      </c>
      <c r="J356" s="78"/>
    </row>
    <row r="357" spans="1:10" ht="15.75" thickBot="1">
      <c r="A357" s="79"/>
      <c r="B357" s="76"/>
      <c r="C357" s="24">
        <v>2026</v>
      </c>
      <c r="D357" s="25">
        <f>SUM(E357:I357)</f>
        <v>0</v>
      </c>
      <c r="E357" s="25">
        <v>0</v>
      </c>
      <c r="F357" s="25">
        <v>0</v>
      </c>
      <c r="G357" s="25">
        <v>0</v>
      </c>
      <c r="H357" s="10">
        <v>0</v>
      </c>
      <c r="I357" s="10">
        <v>0</v>
      </c>
      <c r="J357" s="79"/>
    </row>
    <row r="358" spans="1:10" ht="18.75" customHeight="1" thickBot="1">
      <c r="A358" s="80" t="s">
        <v>16</v>
      </c>
      <c r="B358" s="81"/>
      <c r="C358" s="45">
        <v>2022</v>
      </c>
      <c r="D358" s="30">
        <f aca="true" t="shared" si="51" ref="D358:I358">SUM(D353)</f>
        <v>0</v>
      </c>
      <c r="E358" s="30">
        <f t="shared" si="51"/>
        <v>0</v>
      </c>
      <c r="F358" s="30">
        <f t="shared" si="51"/>
        <v>0</v>
      </c>
      <c r="G358" s="30">
        <f t="shared" si="51"/>
        <v>0</v>
      </c>
      <c r="H358" s="11">
        <f t="shared" si="51"/>
        <v>0</v>
      </c>
      <c r="I358" s="11">
        <f t="shared" si="51"/>
        <v>0</v>
      </c>
      <c r="J358" s="86"/>
    </row>
    <row r="359" spans="1:10" ht="18.75" customHeight="1" thickBot="1">
      <c r="A359" s="82"/>
      <c r="B359" s="83"/>
      <c r="C359" s="41">
        <v>2023</v>
      </c>
      <c r="D359" s="42">
        <f aca="true" t="shared" si="52" ref="D359:I360">SUM(D354)</f>
        <v>26985</v>
      </c>
      <c r="E359" s="42">
        <f t="shared" si="52"/>
        <v>0</v>
      </c>
      <c r="F359" s="42">
        <f t="shared" si="52"/>
        <v>24286.5</v>
      </c>
      <c r="G359" s="42">
        <f t="shared" si="52"/>
        <v>2698.5</v>
      </c>
      <c r="H359" s="11">
        <f t="shared" si="52"/>
        <v>0</v>
      </c>
      <c r="I359" s="11">
        <f t="shared" si="52"/>
        <v>0</v>
      </c>
      <c r="J359" s="87"/>
    </row>
    <row r="360" spans="1:10" ht="18.75" customHeight="1" thickBot="1">
      <c r="A360" s="82"/>
      <c r="B360" s="83"/>
      <c r="C360" s="33">
        <v>2024</v>
      </c>
      <c r="D360" s="26">
        <f t="shared" si="52"/>
        <v>75561.8</v>
      </c>
      <c r="E360" s="26">
        <f t="shared" si="52"/>
        <v>0</v>
      </c>
      <c r="F360" s="26">
        <f t="shared" si="52"/>
        <v>67250</v>
      </c>
      <c r="G360" s="26">
        <f t="shared" si="52"/>
        <v>8311.8</v>
      </c>
      <c r="H360" s="11">
        <f t="shared" si="52"/>
        <v>0</v>
      </c>
      <c r="I360" s="11">
        <f t="shared" si="52"/>
        <v>0</v>
      </c>
      <c r="J360" s="87"/>
    </row>
    <row r="361" spans="1:10" s="55" customFormat="1" ht="18.75" customHeight="1" thickBot="1">
      <c r="A361" s="82"/>
      <c r="B361" s="83"/>
      <c r="C361" s="33">
        <v>2025</v>
      </c>
      <c r="D361" s="26">
        <f aca="true" t="shared" si="53" ref="D361:I362">SUM(D356)</f>
        <v>0</v>
      </c>
      <c r="E361" s="26">
        <f t="shared" si="53"/>
        <v>0</v>
      </c>
      <c r="F361" s="26">
        <f t="shared" si="53"/>
        <v>0</v>
      </c>
      <c r="G361" s="26">
        <f t="shared" si="53"/>
        <v>0</v>
      </c>
      <c r="H361" s="11">
        <f t="shared" si="53"/>
        <v>0</v>
      </c>
      <c r="I361" s="11">
        <f t="shared" si="53"/>
        <v>0</v>
      </c>
      <c r="J361" s="87"/>
    </row>
    <row r="362" spans="1:10" ht="18.75" customHeight="1" thickBot="1">
      <c r="A362" s="84"/>
      <c r="B362" s="85"/>
      <c r="C362" s="33">
        <v>2026</v>
      </c>
      <c r="D362" s="26">
        <f t="shared" si="53"/>
        <v>0</v>
      </c>
      <c r="E362" s="26">
        <f t="shared" si="53"/>
        <v>0</v>
      </c>
      <c r="F362" s="26">
        <f t="shared" si="53"/>
        <v>0</v>
      </c>
      <c r="G362" s="26">
        <f t="shared" si="53"/>
        <v>0</v>
      </c>
      <c r="H362" s="11">
        <f t="shared" si="53"/>
        <v>0</v>
      </c>
      <c r="I362" s="11">
        <f t="shared" si="53"/>
        <v>0</v>
      </c>
      <c r="J362" s="88"/>
    </row>
    <row r="363" spans="1:10" ht="15.75" thickBot="1">
      <c r="A363" s="125" t="s">
        <v>68</v>
      </c>
      <c r="B363" s="126"/>
      <c r="C363" s="126"/>
      <c r="D363" s="126"/>
      <c r="E363" s="126"/>
      <c r="F363" s="126"/>
      <c r="G363" s="126"/>
      <c r="H363" s="126"/>
      <c r="I363" s="126"/>
      <c r="J363" s="127"/>
    </row>
    <row r="364" spans="1:10" ht="18.75" customHeight="1" thickBot="1">
      <c r="A364" s="77">
        <v>1</v>
      </c>
      <c r="B364" s="74" t="s">
        <v>69</v>
      </c>
      <c r="C364" s="50">
        <v>2022</v>
      </c>
      <c r="D364" s="28">
        <f>SUM(E364:I364)</f>
        <v>15909.98</v>
      </c>
      <c r="E364" s="28">
        <v>222.48</v>
      </c>
      <c r="F364" s="28">
        <v>15687.5</v>
      </c>
      <c r="G364" s="28">
        <v>0</v>
      </c>
      <c r="H364" s="10">
        <v>0</v>
      </c>
      <c r="I364" s="10">
        <v>0</v>
      </c>
      <c r="J364" s="77" t="s">
        <v>70</v>
      </c>
    </row>
    <row r="365" spans="1:10" ht="18.75" customHeight="1" thickBot="1">
      <c r="A365" s="78"/>
      <c r="B365" s="75"/>
      <c r="C365" s="39">
        <v>2023</v>
      </c>
      <c r="D365" s="40">
        <f>SUM(E365:I365)</f>
        <v>14421.859999999999</v>
      </c>
      <c r="E365" s="40">
        <v>264.16</v>
      </c>
      <c r="F365" s="57">
        <f>13903.89+253.8+0.01</f>
        <v>14157.699999999999</v>
      </c>
      <c r="G365" s="40">
        <v>0</v>
      </c>
      <c r="H365" s="10">
        <v>0</v>
      </c>
      <c r="I365" s="10">
        <v>0</v>
      </c>
      <c r="J365" s="78"/>
    </row>
    <row r="366" spans="1:10" ht="18.75" customHeight="1" thickBot="1">
      <c r="A366" s="78"/>
      <c r="B366" s="75"/>
      <c r="C366" s="24">
        <v>2024</v>
      </c>
      <c r="D366" s="25">
        <f>SUM(E366:I366)</f>
        <v>6988.349999999999</v>
      </c>
      <c r="E366" s="25">
        <v>264.16</v>
      </c>
      <c r="F366" s="25">
        <v>6724.19</v>
      </c>
      <c r="G366" s="25">
        <v>0</v>
      </c>
      <c r="H366" s="10">
        <v>0</v>
      </c>
      <c r="I366" s="10">
        <v>0</v>
      </c>
      <c r="J366" s="78"/>
    </row>
    <row r="367" spans="1:10" s="55" customFormat="1" ht="18.75" customHeight="1" thickBot="1">
      <c r="A367" s="78"/>
      <c r="B367" s="75"/>
      <c r="C367" s="24">
        <v>2025</v>
      </c>
      <c r="D367" s="25">
        <f>SUM(E367:I367)</f>
        <v>6981.79</v>
      </c>
      <c r="E367" s="56">
        <f>254.43-0.01</f>
        <v>254.42000000000002</v>
      </c>
      <c r="F367" s="25">
        <v>6727.37</v>
      </c>
      <c r="G367" s="25">
        <v>0</v>
      </c>
      <c r="H367" s="10">
        <v>0</v>
      </c>
      <c r="I367" s="10">
        <v>0</v>
      </c>
      <c r="J367" s="78"/>
    </row>
    <row r="368" spans="1:10" ht="18.75" customHeight="1" thickBot="1">
      <c r="A368" s="79"/>
      <c r="B368" s="76"/>
      <c r="C368" s="24">
        <v>2026</v>
      </c>
      <c r="D368" s="25">
        <f>SUM(E368:I368)</f>
        <v>6981.79</v>
      </c>
      <c r="E368" s="25">
        <v>254.42</v>
      </c>
      <c r="F368" s="25">
        <v>6727.37</v>
      </c>
      <c r="G368" s="25">
        <v>0</v>
      </c>
      <c r="H368" s="10">
        <v>0</v>
      </c>
      <c r="I368" s="10">
        <v>0</v>
      </c>
      <c r="J368" s="79"/>
    </row>
    <row r="369" spans="1:10" ht="14.25" customHeight="1" thickBot="1">
      <c r="A369" s="137" t="s">
        <v>16</v>
      </c>
      <c r="B369" s="138"/>
      <c r="C369" s="29">
        <v>2022</v>
      </c>
      <c r="D369" s="51">
        <f>D353+D364</f>
        <v>15909.98</v>
      </c>
      <c r="E369" s="51">
        <f aca="true" t="shared" si="54" ref="E369:I371">SUM(E364)</f>
        <v>222.48</v>
      </c>
      <c r="F369" s="51">
        <f t="shared" si="54"/>
        <v>15687.5</v>
      </c>
      <c r="G369" s="51">
        <f t="shared" si="54"/>
        <v>0</v>
      </c>
      <c r="H369" s="17">
        <f t="shared" si="54"/>
        <v>0</v>
      </c>
      <c r="I369" s="17">
        <f t="shared" si="54"/>
        <v>0</v>
      </c>
      <c r="J369" s="139"/>
    </row>
    <row r="370" spans="1:10" ht="14.25" customHeight="1" thickBot="1">
      <c r="A370" s="82"/>
      <c r="B370" s="83"/>
      <c r="C370" s="41">
        <v>2023</v>
      </c>
      <c r="D370" s="49">
        <f>SUM(D365)</f>
        <v>14421.859999999999</v>
      </c>
      <c r="E370" s="49">
        <f t="shared" si="54"/>
        <v>264.16</v>
      </c>
      <c r="F370" s="49">
        <f t="shared" si="54"/>
        <v>14157.699999999999</v>
      </c>
      <c r="G370" s="49">
        <f t="shared" si="54"/>
        <v>0</v>
      </c>
      <c r="H370" s="17">
        <f t="shared" si="54"/>
        <v>0</v>
      </c>
      <c r="I370" s="17">
        <f t="shared" si="54"/>
        <v>0</v>
      </c>
      <c r="J370" s="87"/>
    </row>
    <row r="371" spans="1:10" ht="14.25" customHeight="1" thickBot="1">
      <c r="A371" s="82"/>
      <c r="B371" s="83"/>
      <c r="C371" s="33">
        <v>2024</v>
      </c>
      <c r="D371" s="36">
        <f>SUM(D366)</f>
        <v>6988.349999999999</v>
      </c>
      <c r="E371" s="36">
        <f t="shared" si="54"/>
        <v>264.16</v>
      </c>
      <c r="F371" s="36">
        <f t="shared" si="54"/>
        <v>6724.19</v>
      </c>
      <c r="G371" s="36">
        <f t="shared" si="54"/>
        <v>0</v>
      </c>
      <c r="H371" s="17">
        <f t="shared" si="54"/>
        <v>0</v>
      </c>
      <c r="I371" s="17">
        <f t="shared" si="54"/>
        <v>0</v>
      </c>
      <c r="J371" s="87"/>
    </row>
    <row r="372" spans="1:10" s="55" customFormat="1" ht="14.25" customHeight="1" thickBot="1">
      <c r="A372" s="82"/>
      <c r="B372" s="83"/>
      <c r="C372" s="33">
        <v>2025</v>
      </c>
      <c r="D372" s="36">
        <f aca="true" t="shared" si="55" ref="D372:I373">SUM(D367)</f>
        <v>6981.79</v>
      </c>
      <c r="E372" s="36">
        <f t="shared" si="55"/>
        <v>254.42000000000002</v>
      </c>
      <c r="F372" s="36">
        <f t="shared" si="55"/>
        <v>6727.37</v>
      </c>
      <c r="G372" s="36">
        <f t="shared" si="55"/>
        <v>0</v>
      </c>
      <c r="H372" s="17">
        <f t="shared" si="55"/>
        <v>0</v>
      </c>
      <c r="I372" s="17">
        <f t="shared" si="55"/>
        <v>0</v>
      </c>
      <c r="J372" s="87"/>
    </row>
    <row r="373" spans="1:10" ht="14.25" customHeight="1" thickBot="1">
      <c r="A373" s="84"/>
      <c r="B373" s="85"/>
      <c r="C373" s="33">
        <v>2026</v>
      </c>
      <c r="D373" s="36">
        <f t="shared" si="55"/>
        <v>6981.79</v>
      </c>
      <c r="E373" s="36">
        <f t="shared" si="55"/>
        <v>254.42</v>
      </c>
      <c r="F373" s="36">
        <f t="shared" si="55"/>
        <v>6727.37</v>
      </c>
      <c r="G373" s="36">
        <f t="shared" si="55"/>
        <v>0</v>
      </c>
      <c r="H373" s="17">
        <f t="shared" si="55"/>
        <v>0</v>
      </c>
      <c r="I373" s="17">
        <f t="shared" si="55"/>
        <v>0</v>
      </c>
      <c r="J373" s="88"/>
    </row>
    <row r="374" spans="1:10" s="6" customFormat="1" ht="15.75" thickBot="1">
      <c r="A374" s="128" t="s">
        <v>94</v>
      </c>
      <c r="B374" s="129"/>
      <c r="C374" s="46">
        <v>2022</v>
      </c>
      <c r="D374" s="47">
        <f aca="true" t="shared" si="56" ref="D374:I374">D353+D364</f>
        <v>15909.98</v>
      </c>
      <c r="E374" s="47">
        <f t="shared" si="56"/>
        <v>222.48</v>
      </c>
      <c r="F374" s="47">
        <f t="shared" si="56"/>
        <v>15687.5</v>
      </c>
      <c r="G374" s="47">
        <f t="shared" si="56"/>
        <v>0</v>
      </c>
      <c r="H374" s="16">
        <f t="shared" si="56"/>
        <v>0</v>
      </c>
      <c r="I374" s="16">
        <f t="shared" si="56"/>
        <v>0</v>
      </c>
      <c r="J374" s="134"/>
    </row>
    <row r="375" spans="1:10" s="6" customFormat="1" ht="15.75" thickBot="1">
      <c r="A375" s="130"/>
      <c r="B375" s="131"/>
      <c r="C375" s="43">
        <v>2023</v>
      </c>
      <c r="D375" s="44">
        <f aca="true" t="shared" si="57" ref="D375:I376">D359+D370</f>
        <v>41406.86</v>
      </c>
      <c r="E375" s="44">
        <f t="shared" si="57"/>
        <v>264.16</v>
      </c>
      <c r="F375" s="44">
        <f t="shared" si="57"/>
        <v>38444.2</v>
      </c>
      <c r="G375" s="44">
        <f t="shared" si="57"/>
        <v>2698.5</v>
      </c>
      <c r="H375" s="16">
        <f t="shared" si="57"/>
        <v>0</v>
      </c>
      <c r="I375" s="16">
        <f t="shared" si="57"/>
        <v>0</v>
      </c>
      <c r="J375" s="135"/>
    </row>
    <row r="376" spans="1:10" s="6" customFormat="1" ht="15.75" thickBot="1">
      <c r="A376" s="130"/>
      <c r="B376" s="131"/>
      <c r="C376" s="35">
        <v>2024</v>
      </c>
      <c r="D376" s="23">
        <f t="shared" si="57"/>
        <v>82550.15000000001</v>
      </c>
      <c r="E376" s="23">
        <f t="shared" si="57"/>
        <v>264.16</v>
      </c>
      <c r="F376" s="23">
        <f t="shared" si="57"/>
        <v>73974.19</v>
      </c>
      <c r="G376" s="23">
        <f t="shared" si="57"/>
        <v>8311.8</v>
      </c>
      <c r="H376" s="16">
        <f t="shared" si="57"/>
        <v>0</v>
      </c>
      <c r="I376" s="16">
        <f t="shared" si="57"/>
        <v>0</v>
      </c>
      <c r="J376" s="135"/>
    </row>
    <row r="377" spans="1:10" s="6" customFormat="1" ht="15.75" thickBot="1">
      <c r="A377" s="130"/>
      <c r="B377" s="131"/>
      <c r="C377" s="35">
        <v>2025</v>
      </c>
      <c r="D377" s="23">
        <f aca="true" t="shared" si="58" ref="D377:I378">D361+D372</f>
        <v>6981.79</v>
      </c>
      <c r="E377" s="23">
        <f t="shared" si="58"/>
        <v>254.42000000000002</v>
      </c>
      <c r="F377" s="23">
        <f t="shared" si="58"/>
        <v>6727.37</v>
      </c>
      <c r="G377" s="23">
        <f t="shared" si="58"/>
        <v>0</v>
      </c>
      <c r="H377" s="16">
        <f t="shared" si="58"/>
        <v>0</v>
      </c>
      <c r="I377" s="16">
        <f t="shared" si="58"/>
        <v>0</v>
      </c>
      <c r="J377" s="135"/>
    </row>
    <row r="378" spans="1:10" s="6" customFormat="1" ht="15.75" thickBot="1">
      <c r="A378" s="132"/>
      <c r="B378" s="133"/>
      <c r="C378" s="35">
        <v>2026</v>
      </c>
      <c r="D378" s="23">
        <f t="shared" si="58"/>
        <v>6981.79</v>
      </c>
      <c r="E378" s="23">
        <f t="shared" si="58"/>
        <v>254.42</v>
      </c>
      <c r="F378" s="23">
        <f t="shared" si="58"/>
        <v>6727.37</v>
      </c>
      <c r="G378" s="23">
        <f t="shared" si="58"/>
        <v>0</v>
      </c>
      <c r="H378" s="16">
        <f t="shared" si="58"/>
        <v>0</v>
      </c>
      <c r="I378" s="16">
        <f t="shared" si="58"/>
        <v>0</v>
      </c>
      <c r="J378" s="136"/>
    </row>
    <row r="379" spans="1:10" ht="15.75" thickBot="1">
      <c r="A379" s="119" t="s">
        <v>95</v>
      </c>
      <c r="B379" s="120"/>
      <c r="C379" s="29">
        <v>2022</v>
      </c>
      <c r="D379" s="51">
        <f aca="true" t="shared" si="59" ref="D379:I380">SUM(D17,D29,D40,D51,D68,D110,D191,D217,D248,D269,D315,D341,D358,D369)</f>
        <v>1114136.9018999997</v>
      </c>
      <c r="E379" s="51">
        <f t="shared" si="59"/>
        <v>27114.7</v>
      </c>
      <c r="F379" s="51">
        <f t="shared" si="59"/>
        <v>644150.725</v>
      </c>
      <c r="G379" s="51">
        <f t="shared" si="59"/>
        <v>442871.4769000001</v>
      </c>
      <c r="H379" s="36">
        <f t="shared" si="59"/>
        <v>0</v>
      </c>
      <c r="I379" s="36">
        <f t="shared" si="59"/>
        <v>0</v>
      </c>
      <c r="J379" s="123"/>
    </row>
    <row r="380" spans="1:10" ht="15.75" thickBot="1">
      <c r="A380" s="121"/>
      <c r="B380" s="122"/>
      <c r="C380" s="41">
        <v>2023</v>
      </c>
      <c r="D380" s="49">
        <f t="shared" si="59"/>
        <v>1165166.0700000003</v>
      </c>
      <c r="E380" s="49">
        <f t="shared" si="59"/>
        <v>30851.780000000002</v>
      </c>
      <c r="F380" s="49">
        <f t="shared" si="59"/>
        <v>674901.13</v>
      </c>
      <c r="G380" s="49">
        <f t="shared" si="59"/>
        <v>459413.16</v>
      </c>
      <c r="H380" s="36">
        <f t="shared" si="59"/>
        <v>0</v>
      </c>
      <c r="I380" s="36">
        <f t="shared" si="59"/>
        <v>0</v>
      </c>
      <c r="J380" s="124"/>
    </row>
    <row r="381" spans="1:10" ht="15.75" thickBot="1">
      <c r="A381" s="121"/>
      <c r="B381" s="122"/>
      <c r="C381" s="33">
        <v>2024</v>
      </c>
      <c r="D381" s="36">
        <f>SUM(D19,D31,D42,D53,D70,D112,D193,D219,D250,D271,D317,D343,D360,D371)</f>
        <v>1169191.1000000003</v>
      </c>
      <c r="E381" s="36">
        <f>SUM(E19,E31,E42,E53,E70,E112,E193,E219,E250,E271,E317,E343,E360,E371)+0.01</f>
        <v>64339.840000000004</v>
      </c>
      <c r="F381" s="36">
        <f>SUM(F19,F31,F42,F53,F70,F112,F193,F219,F250,F271,F317,F343,F360,F371)</f>
        <v>697105.4599999998</v>
      </c>
      <c r="G381" s="36">
        <f>SUM(G19,G31,G42,G53,G70,G112,G193,G219,G250,G271,G317,G343,G360,G371)-0.01</f>
        <v>407745.8</v>
      </c>
      <c r="H381" s="36">
        <f>SUM(H19,H31,H42,H53,H70,H112,H193,H219,H250,H271,H317,H343,H360,H371)</f>
        <v>0</v>
      </c>
      <c r="I381" s="36">
        <f>SUM(I19,I31,I42,I53,I70,I112,I193,I219,I250,I271,I317,I343,I360,I371)</f>
        <v>0</v>
      </c>
      <c r="J381" s="124"/>
    </row>
    <row r="382" spans="1:10" s="55" customFormat="1" ht="15.75" thickBot="1">
      <c r="A382" s="121"/>
      <c r="B382" s="122"/>
      <c r="C382" s="33">
        <v>2025</v>
      </c>
      <c r="D382" s="36">
        <f>SUM(D20,D32,D43,D54,D71,D113,D194,D220,D251,D272,D318,D344,D361,D372)</f>
        <v>1118089.0200000003</v>
      </c>
      <c r="E382" s="36">
        <f aca="true" t="shared" si="60" ref="E382:I383">SUM(E20,E32,E43,E54,E71,E113,E194,E220,E251,E272,E318,E344,E361,E372)</f>
        <v>60830.38</v>
      </c>
      <c r="F382" s="36">
        <f t="shared" si="60"/>
        <v>631121.2400000001</v>
      </c>
      <c r="G382" s="36">
        <f t="shared" si="60"/>
        <v>426137.3999999999</v>
      </c>
      <c r="H382" s="36">
        <f t="shared" si="60"/>
        <v>0</v>
      </c>
      <c r="I382" s="36">
        <f t="shared" si="60"/>
        <v>0</v>
      </c>
      <c r="J382" s="124"/>
    </row>
    <row r="383" spans="1:10" ht="19.5" customHeight="1" thickBot="1">
      <c r="A383" s="121"/>
      <c r="B383" s="122"/>
      <c r="C383" s="63">
        <v>2026</v>
      </c>
      <c r="D383" s="64">
        <f>SUM(D21,D33,D44,D55,D72,D114,D195,D221,D252,D273,D319,D345,D362,D373)</f>
        <v>1034388.55</v>
      </c>
      <c r="E383" s="64">
        <f t="shared" si="60"/>
        <v>25955.38</v>
      </c>
      <c r="F383" s="64">
        <f t="shared" si="60"/>
        <v>583822.7700000001</v>
      </c>
      <c r="G383" s="64">
        <f t="shared" si="60"/>
        <v>424610.3999999999</v>
      </c>
      <c r="H383" s="64">
        <f t="shared" si="60"/>
        <v>0</v>
      </c>
      <c r="I383" s="64">
        <f t="shared" si="60"/>
        <v>0</v>
      </c>
      <c r="J383" s="124"/>
    </row>
    <row r="384" spans="1:10" s="58" customFormat="1" ht="36.75" customHeight="1" thickBot="1">
      <c r="A384" s="68" t="s">
        <v>71</v>
      </c>
      <c r="B384" s="69"/>
      <c r="C384" s="70"/>
      <c r="D384" s="65">
        <f aca="true" t="shared" si="61" ref="D384:I384">D56+D57+D58+D59+D60</f>
        <v>38748.270000000004</v>
      </c>
      <c r="E384" s="67">
        <f t="shared" si="61"/>
        <v>18939.690000000002</v>
      </c>
      <c r="F384" s="67">
        <f t="shared" si="61"/>
        <v>16673.5</v>
      </c>
      <c r="G384" s="67">
        <f t="shared" si="61"/>
        <v>3135.08</v>
      </c>
      <c r="H384" s="67">
        <f t="shared" si="61"/>
        <v>0</v>
      </c>
      <c r="I384" s="67">
        <f t="shared" si="61"/>
        <v>0</v>
      </c>
      <c r="J384" s="71"/>
    </row>
    <row r="385" spans="1:10" s="58" customFormat="1" ht="29.25" customHeight="1" thickBot="1">
      <c r="A385" s="68" t="s">
        <v>98</v>
      </c>
      <c r="B385" s="69"/>
      <c r="C385" s="70"/>
      <c r="D385" s="66">
        <f aca="true" t="shared" si="62" ref="D385:I385">D68+D69+D70+D71+D72</f>
        <v>142346.94</v>
      </c>
      <c r="E385" s="65">
        <f t="shared" si="62"/>
        <v>69750</v>
      </c>
      <c r="F385" s="65">
        <f t="shared" si="62"/>
        <v>72596.94</v>
      </c>
      <c r="G385" s="65">
        <f t="shared" si="62"/>
        <v>0</v>
      </c>
      <c r="H385" s="65">
        <f t="shared" si="62"/>
        <v>0</v>
      </c>
      <c r="I385" s="65">
        <f t="shared" si="62"/>
        <v>0</v>
      </c>
      <c r="J385" s="72"/>
    </row>
    <row r="386" spans="1:10" s="58" customFormat="1" ht="19.5" customHeight="1" thickBot="1">
      <c r="A386" s="68" t="s">
        <v>72</v>
      </c>
      <c r="B386" s="69"/>
      <c r="C386" s="70"/>
      <c r="D386" s="66">
        <f aca="true" t="shared" si="63" ref="D386:I386">D346+D347+D348+D349+D350</f>
        <v>5266045.861899999</v>
      </c>
      <c r="E386" s="65">
        <f t="shared" si="63"/>
        <v>119142.74</v>
      </c>
      <c r="F386" s="65">
        <f t="shared" si="63"/>
        <v>3000270.255</v>
      </c>
      <c r="G386" s="65">
        <f t="shared" si="63"/>
        <v>2146632.8669</v>
      </c>
      <c r="H386" s="65">
        <f t="shared" si="63"/>
        <v>0</v>
      </c>
      <c r="I386" s="65">
        <f t="shared" si="63"/>
        <v>0</v>
      </c>
      <c r="J386" s="72"/>
    </row>
    <row r="387" spans="1:10" s="58" customFormat="1" ht="29.25" customHeight="1" thickBot="1">
      <c r="A387" s="68" t="s">
        <v>73</v>
      </c>
      <c r="B387" s="69"/>
      <c r="C387" s="70"/>
      <c r="D387" s="66">
        <f aca="true" t="shared" si="64" ref="D387:I387">D374+D375+D376+D377+D378</f>
        <v>153830.57</v>
      </c>
      <c r="E387" s="65">
        <f t="shared" si="64"/>
        <v>1259.64</v>
      </c>
      <c r="F387" s="65">
        <f t="shared" si="64"/>
        <v>141560.63</v>
      </c>
      <c r="G387" s="65">
        <f t="shared" si="64"/>
        <v>11010.3</v>
      </c>
      <c r="H387" s="65">
        <f t="shared" si="64"/>
        <v>0</v>
      </c>
      <c r="I387" s="65">
        <f t="shared" si="64"/>
        <v>0</v>
      </c>
      <c r="J387" s="72"/>
    </row>
    <row r="388" spans="1:10" s="58" customFormat="1" ht="19.5" customHeight="1" thickBot="1">
      <c r="A388" s="68" t="s">
        <v>99</v>
      </c>
      <c r="B388" s="69"/>
      <c r="C388" s="70"/>
      <c r="D388" s="66">
        <f aca="true" t="shared" si="65" ref="D388:I388">D384+D385+D386+D387</f>
        <v>5600971.641899999</v>
      </c>
      <c r="E388" s="65">
        <f t="shared" si="65"/>
        <v>209092.07</v>
      </c>
      <c r="F388" s="65">
        <f t="shared" si="65"/>
        <v>3231101.3249999997</v>
      </c>
      <c r="G388" s="65">
        <f t="shared" si="65"/>
        <v>2160778.2468999997</v>
      </c>
      <c r="H388" s="65">
        <f t="shared" si="65"/>
        <v>0</v>
      </c>
      <c r="I388" s="65">
        <f t="shared" si="65"/>
        <v>0</v>
      </c>
      <c r="J388" s="73"/>
    </row>
    <row r="389" spans="1:10" s="58" customFormat="1" ht="19.5" customHeight="1">
      <c r="A389" s="61"/>
      <c r="B389" s="61"/>
      <c r="C389" s="60"/>
      <c r="D389" s="62">
        <f>G388+F388+E388</f>
        <v>5600971.641899999</v>
      </c>
      <c r="E389" s="62">
        <f>SUM(E384:E387)</f>
        <v>209092.07</v>
      </c>
      <c r="F389" s="62">
        <f>SUM(F384:F387)</f>
        <v>3231101.3249999997</v>
      </c>
      <c r="G389" s="62">
        <f>SUM(G384:G387)</f>
        <v>2160778.2468999997</v>
      </c>
      <c r="H389" s="62">
        <f>SUM(H384:H387)</f>
        <v>0</v>
      </c>
      <c r="I389" s="62">
        <f>SUM(I384:I387)</f>
        <v>0</v>
      </c>
      <c r="J389" s="62"/>
    </row>
    <row r="390" spans="1:10" s="58" customFormat="1" ht="12" customHeight="1">
      <c r="A390" s="61"/>
      <c r="B390" s="61"/>
      <c r="C390" s="60"/>
      <c r="D390" s="52">
        <f aca="true" t="shared" si="66" ref="D390:I390">D388-D389</f>
        <v>0</v>
      </c>
      <c r="E390" s="52">
        <f t="shared" si="66"/>
        <v>0</v>
      </c>
      <c r="F390" s="52">
        <f t="shared" si="66"/>
        <v>0</v>
      </c>
      <c r="G390" s="52">
        <f t="shared" si="66"/>
        <v>0</v>
      </c>
      <c r="H390" s="52">
        <f t="shared" si="66"/>
        <v>0</v>
      </c>
      <c r="I390" s="52">
        <f t="shared" si="66"/>
        <v>0</v>
      </c>
      <c r="J390" s="62"/>
    </row>
    <row r="391" spans="3:9" s="18" customFormat="1" ht="11.25">
      <c r="C391" s="37"/>
      <c r="D391" s="38">
        <f aca="true" t="shared" si="67" ref="D391:I395">D56+D63+D346+D374</f>
        <v>1114136.9019</v>
      </c>
      <c r="E391" s="38">
        <f t="shared" si="67"/>
        <v>27114.7</v>
      </c>
      <c r="F391" s="38">
        <f t="shared" si="67"/>
        <v>644150.7249999999</v>
      </c>
      <c r="G391" s="38">
        <f t="shared" si="67"/>
        <v>442871.4769000001</v>
      </c>
      <c r="H391" s="38">
        <f t="shared" si="67"/>
        <v>0</v>
      </c>
      <c r="I391" s="38">
        <f t="shared" si="67"/>
        <v>0</v>
      </c>
    </row>
    <row r="392" spans="3:9" s="18" customFormat="1" ht="11.25">
      <c r="C392" s="37"/>
      <c r="D392" s="38">
        <f t="shared" si="67"/>
        <v>1165166.0700000003</v>
      </c>
      <c r="E392" s="38">
        <f t="shared" si="67"/>
        <v>30851.780000000002</v>
      </c>
      <c r="F392" s="38">
        <f t="shared" si="67"/>
        <v>674901.13</v>
      </c>
      <c r="G392" s="38">
        <f t="shared" si="67"/>
        <v>459413.1599999999</v>
      </c>
      <c r="H392" s="38">
        <f t="shared" si="67"/>
        <v>0</v>
      </c>
      <c r="I392" s="38">
        <f t="shared" si="67"/>
        <v>0</v>
      </c>
    </row>
    <row r="393" spans="3:9" s="18" customFormat="1" ht="11.25">
      <c r="C393" s="37"/>
      <c r="D393" s="38">
        <f t="shared" si="67"/>
        <v>1169191.0999999999</v>
      </c>
      <c r="E393" s="38">
        <f t="shared" si="67"/>
        <v>64339.83</v>
      </c>
      <c r="F393" s="38">
        <f t="shared" si="67"/>
        <v>697105.4599999997</v>
      </c>
      <c r="G393" s="38">
        <f t="shared" si="67"/>
        <v>407745.81</v>
      </c>
      <c r="H393" s="38">
        <f t="shared" si="67"/>
        <v>0</v>
      </c>
      <c r="I393" s="38">
        <f t="shared" si="67"/>
        <v>0</v>
      </c>
    </row>
    <row r="394" spans="3:9" s="18" customFormat="1" ht="11.25">
      <c r="C394" s="37"/>
      <c r="D394" s="38">
        <f t="shared" si="67"/>
        <v>1118089.02</v>
      </c>
      <c r="E394" s="38">
        <f t="shared" si="67"/>
        <v>60830.38</v>
      </c>
      <c r="F394" s="38">
        <f t="shared" si="67"/>
        <v>631121.2400000002</v>
      </c>
      <c r="G394" s="38">
        <f t="shared" si="67"/>
        <v>426137.3999999999</v>
      </c>
      <c r="H394" s="38">
        <f t="shared" si="67"/>
        <v>0</v>
      </c>
      <c r="I394" s="38">
        <f t="shared" si="67"/>
        <v>0</v>
      </c>
    </row>
    <row r="395" spans="3:9" s="18" customFormat="1" ht="11.25">
      <c r="C395" s="37"/>
      <c r="D395" s="38">
        <f t="shared" si="67"/>
        <v>1034388.5499999999</v>
      </c>
      <c r="E395" s="38">
        <f t="shared" si="67"/>
        <v>25955.38</v>
      </c>
      <c r="F395" s="38">
        <f t="shared" si="67"/>
        <v>583822.7700000001</v>
      </c>
      <c r="G395" s="38">
        <f t="shared" si="67"/>
        <v>424610.3999999999</v>
      </c>
      <c r="H395" s="38">
        <f t="shared" si="67"/>
        <v>0</v>
      </c>
      <c r="I395" s="38">
        <f t="shared" si="67"/>
        <v>0</v>
      </c>
    </row>
    <row r="396" spans="4:9" ht="15">
      <c r="D396" s="52">
        <f aca="true" t="shared" si="68" ref="D396:I398">D379-D391</f>
        <v>0</v>
      </c>
      <c r="E396" s="52">
        <f t="shared" si="68"/>
        <v>0</v>
      </c>
      <c r="F396" s="52">
        <f t="shared" si="68"/>
        <v>0</v>
      </c>
      <c r="G396" s="52">
        <f t="shared" si="68"/>
        <v>0</v>
      </c>
      <c r="H396" s="52">
        <f t="shared" si="68"/>
        <v>0</v>
      </c>
      <c r="I396" s="52">
        <f t="shared" si="68"/>
        <v>0</v>
      </c>
    </row>
    <row r="397" spans="4:9" ht="15">
      <c r="D397" s="52">
        <f t="shared" si="68"/>
        <v>0</v>
      </c>
      <c r="E397" s="52">
        <f t="shared" si="68"/>
        <v>0</v>
      </c>
      <c r="F397" s="52">
        <f t="shared" si="68"/>
        <v>0</v>
      </c>
      <c r="G397" s="52">
        <f t="shared" si="68"/>
        <v>0</v>
      </c>
      <c r="H397" s="52">
        <f t="shared" si="68"/>
        <v>0</v>
      </c>
      <c r="I397" s="52">
        <f t="shared" si="68"/>
        <v>0</v>
      </c>
    </row>
    <row r="398" spans="4:9" ht="15">
      <c r="D398" s="52">
        <f t="shared" si="68"/>
        <v>0</v>
      </c>
      <c r="E398" s="52">
        <f t="shared" si="68"/>
        <v>0.010000000002037268</v>
      </c>
      <c r="F398" s="52">
        <f t="shared" si="68"/>
        <v>0</v>
      </c>
      <c r="G398" s="52">
        <f t="shared" si="68"/>
        <v>-0.010000000009313226</v>
      </c>
      <c r="H398" s="52">
        <f t="shared" si="68"/>
        <v>0</v>
      </c>
      <c r="I398" s="52">
        <f t="shared" si="68"/>
        <v>0</v>
      </c>
    </row>
    <row r="399" spans="4:9" ht="15">
      <c r="D399" s="52">
        <f aca="true" t="shared" si="69" ref="D399:I399">D382-D394</f>
        <v>0</v>
      </c>
      <c r="E399" s="52">
        <f t="shared" si="69"/>
        <v>0</v>
      </c>
      <c r="F399" s="52">
        <f t="shared" si="69"/>
        <v>0</v>
      </c>
      <c r="G399" s="52">
        <f t="shared" si="69"/>
        <v>0</v>
      </c>
      <c r="H399" s="52">
        <f t="shared" si="69"/>
        <v>0</v>
      </c>
      <c r="I399" s="52">
        <f t="shared" si="69"/>
        <v>0</v>
      </c>
    </row>
    <row r="400" spans="4:9" ht="15">
      <c r="D400" s="52">
        <f aca="true" t="shared" si="70" ref="D400:I400">D383-D395</f>
        <v>0</v>
      </c>
      <c r="E400" s="52">
        <f t="shared" si="70"/>
        <v>0</v>
      </c>
      <c r="F400" s="52">
        <f t="shared" si="70"/>
        <v>0</v>
      </c>
      <c r="G400" s="52">
        <f t="shared" si="70"/>
        <v>0</v>
      </c>
      <c r="H400" s="52">
        <f t="shared" si="70"/>
        <v>0</v>
      </c>
      <c r="I400" s="52">
        <f t="shared" si="70"/>
        <v>0</v>
      </c>
    </row>
  </sheetData>
  <sheetProtection/>
  <mergeCells count="228">
    <mergeCell ref="A264:A268"/>
    <mergeCell ref="B264:B268"/>
    <mergeCell ref="J264:J268"/>
    <mergeCell ref="A56:B60"/>
    <mergeCell ref="J56:J60"/>
    <mergeCell ref="A346:B350"/>
    <mergeCell ref="J346:J350"/>
    <mergeCell ref="A321:A325"/>
    <mergeCell ref="B321:B325"/>
    <mergeCell ref="J321:J325"/>
    <mergeCell ref="A369:B373"/>
    <mergeCell ref="J369:J373"/>
    <mergeCell ref="A341:B345"/>
    <mergeCell ref="J341:J345"/>
    <mergeCell ref="A351:J351"/>
    <mergeCell ref="A352:J352"/>
    <mergeCell ref="A353:A357"/>
    <mergeCell ref="B353:B357"/>
    <mergeCell ref="J353:J357"/>
    <mergeCell ref="A379:B383"/>
    <mergeCell ref="J379:J383"/>
    <mergeCell ref="A358:B362"/>
    <mergeCell ref="J358:J362"/>
    <mergeCell ref="A363:J363"/>
    <mergeCell ref="A364:A368"/>
    <mergeCell ref="B364:B368"/>
    <mergeCell ref="J364:J368"/>
    <mergeCell ref="A374:B378"/>
    <mergeCell ref="J374:J378"/>
    <mergeCell ref="A331:A335"/>
    <mergeCell ref="B331:B335"/>
    <mergeCell ref="J331:J335"/>
    <mergeCell ref="A336:A340"/>
    <mergeCell ref="B336:B340"/>
    <mergeCell ref="J336:J340"/>
    <mergeCell ref="A326:A330"/>
    <mergeCell ref="B326:B330"/>
    <mergeCell ref="J326:J330"/>
    <mergeCell ref="A310:A314"/>
    <mergeCell ref="B310:B314"/>
    <mergeCell ref="J310:J314"/>
    <mergeCell ref="A315:B319"/>
    <mergeCell ref="J315:J319"/>
    <mergeCell ref="A320:J320"/>
    <mergeCell ref="A300:A304"/>
    <mergeCell ref="B300:B304"/>
    <mergeCell ref="J300:J304"/>
    <mergeCell ref="A305:A309"/>
    <mergeCell ref="B305:B309"/>
    <mergeCell ref="J305:J309"/>
    <mergeCell ref="A290:A294"/>
    <mergeCell ref="B290:B294"/>
    <mergeCell ref="J290:J294"/>
    <mergeCell ref="A295:A299"/>
    <mergeCell ref="B295:B299"/>
    <mergeCell ref="J295:J299"/>
    <mergeCell ref="A280:A284"/>
    <mergeCell ref="B280:B284"/>
    <mergeCell ref="J280:J284"/>
    <mergeCell ref="A285:A289"/>
    <mergeCell ref="B285:B289"/>
    <mergeCell ref="J285:J289"/>
    <mergeCell ref="A269:B273"/>
    <mergeCell ref="J269:J273"/>
    <mergeCell ref="A274:J274"/>
    <mergeCell ref="A275:A279"/>
    <mergeCell ref="B275:B279"/>
    <mergeCell ref="J275:J279"/>
    <mergeCell ref="A254:A258"/>
    <mergeCell ref="B254:B258"/>
    <mergeCell ref="J254:J258"/>
    <mergeCell ref="A259:A263"/>
    <mergeCell ref="B259:B263"/>
    <mergeCell ref="J259:J263"/>
    <mergeCell ref="A243:A247"/>
    <mergeCell ref="B243:B247"/>
    <mergeCell ref="J243:J247"/>
    <mergeCell ref="A248:B252"/>
    <mergeCell ref="J248:J252"/>
    <mergeCell ref="A253:J253"/>
    <mergeCell ref="A233:A237"/>
    <mergeCell ref="B233:B237"/>
    <mergeCell ref="J233:J237"/>
    <mergeCell ref="A238:A242"/>
    <mergeCell ref="B238:B242"/>
    <mergeCell ref="J238:J242"/>
    <mergeCell ref="A223:A227"/>
    <mergeCell ref="B223:B227"/>
    <mergeCell ref="J223:J227"/>
    <mergeCell ref="A228:A232"/>
    <mergeCell ref="B228:B232"/>
    <mergeCell ref="J228:J232"/>
    <mergeCell ref="A212:A216"/>
    <mergeCell ref="B212:B216"/>
    <mergeCell ref="J212:J216"/>
    <mergeCell ref="A217:B221"/>
    <mergeCell ref="J217:J221"/>
    <mergeCell ref="A222:J222"/>
    <mergeCell ref="A202:A206"/>
    <mergeCell ref="B202:B206"/>
    <mergeCell ref="J202:J206"/>
    <mergeCell ref="A207:A211"/>
    <mergeCell ref="B207:B211"/>
    <mergeCell ref="J207:J211"/>
    <mergeCell ref="A176:A180"/>
    <mergeCell ref="B176:B180"/>
    <mergeCell ref="J176:J180"/>
    <mergeCell ref="A191:B195"/>
    <mergeCell ref="J191:J195"/>
    <mergeCell ref="A196:J196"/>
    <mergeCell ref="A181:A185"/>
    <mergeCell ref="B181:B185"/>
    <mergeCell ref="J181:J185"/>
    <mergeCell ref="A186:A190"/>
    <mergeCell ref="A166:A170"/>
    <mergeCell ref="B166:B170"/>
    <mergeCell ref="J166:J170"/>
    <mergeCell ref="A171:A175"/>
    <mergeCell ref="B171:B175"/>
    <mergeCell ref="J171:J175"/>
    <mergeCell ref="A156:A160"/>
    <mergeCell ref="B156:B160"/>
    <mergeCell ref="J156:J160"/>
    <mergeCell ref="A161:A165"/>
    <mergeCell ref="B161:B165"/>
    <mergeCell ref="J161:J165"/>
    <mergeCell ref="A146:A150"/>
    <mergeCell ref="B146:B150"/>
    <mergeCell ref="J146:J150"/>
    <mergeCell ref="A151:A155"/>
    <mergeCell ref="B151:B155"/>
    <mergeCell ref="J151:J155"/>
    <mergeCell ref="A136:A140"/>
    <mergeCell ref="B136:B140"/>
    <mergeCell ref="J136:J140"/>
    <mergeCell ref="A141:A145"/>
    <mergeCell ref="B141:B145"/>
    <mergeCell ref="J141:J145"/>
    <mergeCell ref="A121:A125"/>
    <mergeCell ref="B121:B125"/>
    <mergeCell ref="J121:J125"/>
    <mergeCell ref="A126:A130"/>
    <mergeCell ref="B126:B130"/>
    <mergeCell ref="J126:J130"/>
    <mergeCell ref="A110:B114"/>
    <mergeCell ref="J110:J114"/>
    <mergeCell ref="A115:J115"/>
    <mergeCell ref="A116:A120"/>
    <mergeCell ref="B116:B120"/>
    <mergeCell ref="J116:J120"/>
    <mergeCell ref="A95:A99"/>
    <mergeCell ref="B95:B99"/>
    <mergeCell ref="J95:J99"/>
    <mergeCell ref="A105:A109"/>
    <mergeCell ref="B105:B109"/>
    <mergeCell ref="J105:J109"/>
    <mergeCell ref="A100:A104"/>
    <mergeCell ref="B100:B104"/>
    <mergeCell ref="J100:J104"/>
    <mergeCell ref="A45:J45"/>
    <mergeCell ref="A46:A50"/>
    <mergeCell ref="B46:B50"/>
    <mergeCell ref="J46:J50"/>
    <mergeCell ref="A74:J74"/>
    <mergeCell ref="A75:A79"/>
    <mergeCell ref="B75:B79"/>
    <mergeCell ref="J75:J79"/>
    <mergeCell ref="A63:A67"/>
    <mergeCell ref="B63:B67"/>
    <mergeCell ref="A34:J34"/>
    <mergeCell ref="A35:A39"/>
    <mergeCell ref="J35:J39"/>
    <mergeCell ref="A40:B44"/>
    <mergeCell ref="J40:J44"/>
    <mergeCell ref="B36:B39"/>
    <mergeCell ref="A23:J23"/>
    <mergeCell ref="J12:J16"/>
    <mergeCell ref="A24:A28"/>
    <mergeCell ref="J24:J28"/>
    <mergeCell ref="A29:B33"/>
    <mergeCell ref="J29:J33"/>
    <mergeCell ref="B13:B16"/>
    <mergeCell ref="B25:B28"/>
    <mergeCell ref="A11:J11"/>
    <mergeCell ref="A17:B21"/>
    <mergeCell ref="J17:J21"/>
    <mergeCell ref="A12:A16"/>
    <mergeCell ref="B2:D2"/>
    <mergeCell ref="A6:A8"/>
    <mergeCell ref="B6:B8"/>
    <mergeCell ref="C6:C8"/>
    <mergeCell ref="D6:I6"/>
    <mergeCell ref="J6:J8"/>
    <mergeCell ref="D7:D8"/>
    <mergeCell ref="E7:I7"/>
    <mergeCell ref="A3:J4"/>
    <mergeCell ref="H2:J2"/>
    <mergeCell ref="J131:J135"/>
    <mergeCell ref="J63:J67"/>
    <mergeCell ref="A51:B55"/>
    <mergeCell ref="J51:J55"/>
    <mergeCell ref="A10:J10"/>
    <mergeCell ref="A197:A201"/>
    <mergeCell ref="B197:B201"/>
    <mergeCell ref="J197:J201"/>
    <mergeCell ref="A73:J73"/>
    <mergeCell ref="A80:A84"/>
    <mergeCell ref="B80:B84"/>
    <mergeCell ref="J80:J84"/>
    <mergeCell ref="A85:A89"/>
    <mergeCell ref="B85:B89"/>
    <mergeCell ref="B131:B135"/>
    <mergeCell ref="B186:B190"/>
    <mergeCell ref="J186:J190"/>
    <mergeCell ref="A68:B72"/>
    <mergeCell ref="J68:J72"/>
    <mergeCell ref="A61:J61"/>
    <mergeCell ref="A62:J62"/>
    <mergeCell ref="J85:J89"/>
    <mergeCell ref="A90:A94"/>
    <mergeCell ref="B90:B94"/>
    <mergeCell ref="J90:J94"/>
    <mergeCell ref="A388:C388"/>
    <mergeCell ref="J384:J388"/>
    <mergeCell ref="A384:C384"/>
    <mergeCell ref="A385:C385"/>
    <mergeCell ref="A386:C386"/>
    <mergeCell ref="A387:C38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6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3.00390625" style="0" customWidth="1"/>
  </cols>
  <sheetData>
    <row r="1" spans="1:2" ht="15">
      <c r="A1">
        <v>2019</v>
      </c>
      <c r="B1" s="53">
        <v>797122.6</v>
      </c>
    </row>
    <row r="2" spans="1:2" ht="15">
      <c r="A2">
        <v>2020</v>
      </c>
      <c r="B2" s="53">
        <v>910745.07</v>
      </c>
    </row>
    <row r="3" spans="1:2" ht="15">
      <c r="A3">
        <v>2021</v>
      </c>
      <c r="B3" s="53">
        <v>980023.56</v>
      </c>
    </row>
    <row r="4" spans="1:2" ht="15">
      <c r="A4">
        <v>2022</v>
      </c>
      <c r="B4" s="53">
        <f>'приложение 3'!D379</f>
        <v>1114136.9018999997</v>
      </c>
    </row>
    <row r="5" spans="1:2" ht="15">
      <c r="A5">
        <v>2023</v>
      </c>
      <c r="B5" s="53">
        <f>'приложение 3'!D380</f>
        <v>1165166.0700000003</v>
      </c>
    </row>
    <row r="6" spans="1:2" ht="15">
      <c r="A6">
        <v>2024</v>
      </c>
      <c r="B6" s="53">
        <f>'приложение 3'!D381</f>
        <v>1169191.1000000003</v>
      </c>
    </row>
    <row r="7" spans="1:2" ht="15">
      <c r="A7">
        <v>2025</v>
      </c>
      <c r="B7" s="53">
        <f>'приложение 3'!D382</f>
        <v>1118089.0200000003</v>
      </c>
    </row>
    <row r="8" spans="1:2" ht="15">
      <c r="A8">
        <v>2026</v>
      </c>
      <c r="B8" s="53">
        <f>'приложение 3'!D383</f>
        <v>1034388.55</v>
      </c>
    </row>
    <row r="9" ht="21.75" customHeight="1">
      <c r="B9" s="53">
        <f>SUM(B1:B8)</f>
        <v>8288862.871900001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Витальевна</dc:creator>
  <cp:keywords/>
  <dc:description/>
  <cp:lastModifiedBy>User</cp:lastModifiedBy>
  <cp:lastPrinted>2023-08-16T14:50:50Z</cp:lastPrinted>
  <dcterms:created xsi:type="dcterms:W3CDTF">2021-12-10T07:44:57Z</dcterms:created>
  <dcterms:modified xsi:type="dcterms:W3CDTF">2023-08-18T08:31:17Z</dcterms:modified>
  <cp:category/>
  <cp:version/>
  <cp:contentType/>
  <cp:contentStatus/>
</cp:coreProperties>
</file>