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0" windowWidth="19420" windowHeight="11020"/>
  </bookViews>
  <sheets>
    <sheet name="Приложение 2" sheetId="1" r:id="rId1"/>
  </sheets>
  <definedNames>
    <definedName name="_Toc384891825" localSheetId="0">'Приложение 2'!$B$6</definedName>
    <definedName name="_xlnm.Print_Titles" localSheetId="0">'Приложение 2'!$11:$11</definedName>
  </definedNames>
  <calcPr calcId="125725"/>
</workbook>
</file>

<file path=xl/calcChain.xml><?xml version="1.0" encoding="utf-8"?>
<calcChain xmlns="http://schemas.openxmlformats.org/spreadsheetml/2006/main">
  <c r="G188" i="1"/>
  <c r="G187"/>
  <c r="G186"/>
  <c r="G164"/>
  <c r="F94"/>
  <c r="F93"/>
  <c r="F195"/>
  <c r="D179"/>
  <c r="H180"/>
  <c r="G180"/>
  <c r="F180"/>
  <c r="E180"/>
  <c r="E93"/>
  <c r="D91"/>
  <c r="E92"/>
  <c r="F92"/>
  <c r="G92"/>
  <c r="H92"/>
  <c r="G25"/>
  <c r="G24"/>
  <c r="E199" l="1"/>
  <c r="F199"/>
  <c r="G199"/>
  <c r="H199"/>
  <c r="E200"/>
  <c r="F200"/>
  <c r="G200"/>
  <c r="H200"/>
  <c r="E201"/>
  <c r="F201"/>
  <c r="G201"/>
  <c r="D201" s="1"/>
  <c r="H201"/>
  <c r="E202"/>
  <c r="F202"/>
  <c r="G202"/>
  <c r="H202"/>
  <c r="F198"/>
  <c r="G198"/>
  <c r="H198"/>
  <c r="E198"/>
  <c r="H197"/>
  <c r="F197"/>
  <c r="E197"/>
  <c r="D199"/>
  <c r="D200" l="1"/>
  <c r="D198"/>
  <c r="G166"/>
  <c r="D157"/>
  <c r="D156"/>
  <c r="D159"/>
  <c r="D158"/>
  <c r="D160"/>
  <c r="G152"/>
  <c r="D147"/>
  <c r="D146"/>
  <c r="D149"/>
  <c r="D148"/>
  <c r="D150"/>
  <c r="E135"/>
  <c r="E138"/>
  <c r="E137"/>
  <c r="E136"/>
  <c r="E140"/>
  <c r="H136"/>
  <c r="G136"/>
  <c r="F136"/>
  <c r="H135"/>
  <c r="G135"/>
  <c r="F135"/>
  <c r="H138"/>
  <c r="G138"/>
  <c r="F138"/>
  <c r="H137"/>
  <c r="G137"/>
  <c r="F137"/>
  <c r="H139"/>
  <c r="G139"/>
  <c r="F139"/>
  <c r="E139"/>
  <c r="D117"/>
  <c r="D116"/>
  <c r="D119"/>
  <c r="D118"/>
  <c r="D120"/>
  <c r="E96"/>
  <c r="E207" s="1"/>
  <c r="F96"/>
  <c r="F207" s="1"/>
  <c r="G96"/>
  <c r="H96"/>
  <c r="H207" s="1"/>
  <c r="E97"/>
  <c r="E208" s="1"/>
  <c r="F97"/>
  <c r="F208" s="1"/>
  <c r="G97"/>
  <c r="G208" s="1"/>
  <c r="H97"/>
  <c r="H208" s="1"/>
  <c r="E98"/>
  <c r="E209" s="1"/>
  <c r="F98"/>
  <c r="F209" s="1"/>
  <c r="G98"/>
  <c r="G209" s="1"/>
  <c r="H98"/>
  <c r="H209" s="1"/>
  <c r="E99"/>
  <c r="E210" s="1"/>
  <c r="F99"/>
  <c r="F210" s="1"/>
  <c r="G99"/>
  <c r="G210" s="1"/>
  <c r="H99"/>
  <c r="E100"/>
  <c r="E211" s="1"/>
  <c r="F100"/>
  <c r="F211" s="1"/>
  <c r="G100"/>
  <c r="G211" s="1"/>
  <c r="H100"/>
  <c r="H211" s="1"/>
  <c r="E101"/>
  <c r="F101"/>
  <c r="G101"/>
  <c r="H101"/>
  <c r="D59"/>
  <c r="D58"/>
  <c r="D57"/>
  <c r="D56"/>
  <c r="D60"/>
  <c r="D49"/>
  <c r="D48"/>
  <c r="D47"/>
  <c r="D46"/>
  <c r="D50"/>
  <c r="D37"/>
  <c r="D36"/>
  <c r="D39"/>
  <c r="D38"/>
  <c r="D40"/>
  <c r="D24"/>
  <c r="D25"/>
  <c r="D29"/>
  <c r="D28"/>
  <c r="D31"/>
  <c r="D30"/>
  <c r="D27"/>
  <c r="D26"/>
  <c r="D208" l="1"/>
  <c r="D99"/>
  <c r="H210"/>
  <c r="D210" s="1"/>
  <c r="D209"/>
  <c r="D136"/>
  <c r="D166"/>
  <c r="G197"/>
  <c r="D211"/>
  <c r="D137"/>
  <c r="D138"/>
  <c r="D98"/>
  <c r="D139"/>
  <c r="D100"/>
  <c r="D97"/>
  <c r="G173"/>
  <c r="G195" s="1"/>
  <c r="D182"/>
  <c r="H183"/>
  <c r="F183"/>
  <c r="E183"/>
  <c r="E194"/>
  <c r="H194"/>
  <c r="D191"/>
  <c r="E192"/>
  <c r="D193" s="1"/>
  <c r="F192"/>
  <c r="G192"/>
  <c r="H192"/>
  <c r="G207" l="1"/>
  <c r="H195"/>
  <c r="E195"/>
  <c r="E170"/>
  <c r="F170"/>
  <c r="H170"/>
  <c r="D169"/>
  <c r="G165"/>
  <c r="E196" l="1"/>
  <c r="D173"/>
  <c r="E174"/>
  <c r="F174"/>
  <c r="H174"/>
  <c r="F196"/>
  <c r="G196"/>
  <c r="D187"/>
  <c r="H196"/>
  <c r="G163"/>
  <c r="G185"/>
  <c r="G181"/>
  <c r="G183" s="1"/>
  <c r="G176"/>
  <c r="G171"/>
  <c r="G168"/>
  <c r="G170" s="1"/>
  <c r="F153"/>
  <c r="F194" s="1"/>
  <c r="H33"/>
  <c r="G23"/>
  <c r="D197" l="1"/>
  <c r="D196"/>
  <c r="G189"/>
  <c r="G172"/>
  <c r="G194" s="1"/>
  <c r="D194" s="1"/>
  <c r="G174" l="1"/>
  <c r="H189"/>
  <c r="F189"/>
  <c r="E189"/>
  <c r="D188"/>
  <c r="D186"/>
  <c r="D184"/>
  <c r="D181"/>
  <c r="D183" s="1"/>
  <c r="D178"/>
  <c r="D180" s="1"/>
  <c r="G113"/>
  <c r="D90"/>
  <c r="D92" s="1"/>
  <c r="D190" l="1"/>
  <c r="D192" s="1"/>
  <c r="D185"/>
  <c r="D189" s="1"/>
  <c r="D175" l="1"/>
  <c r="D176"/>
  <c r="D177" l="1"/>
  <c r="D172" l="1"/>
  <c r="D174" s="1"/>
  <c r="D171"/>
  <c r="D143" l="1"/>
  <c r="E132"/>
  <c r="F132"/>
  <c r="G132"/>
  <c r="H132"/>
  <c r="E133"/>
  <c r="D113"/>
  <c r="D44"/>
  <c r="D45"/>
  <c r="D51"/>
  <c r="D23"/>
  <c r="H93"/>
  <c r="E204" l="1"/>
  <c r="D132"/>
  <c r="G93" l="1"/>
  <c r="D93" s="1"/>
  <c r="F133" l="1"/>
  <c r="G133"/>
  <c r="H133"/>
  <c r="E134"/>
  <c r="D135" s="1"/>
  <c r="F134"/>
  <c r="G134"/>
  <c r="H134"/>
  <c r="F140"/>
  <c r="G140"/>
  <c r="H140"/>
  <c r="E94" l="1"/>
  <c r="G94"/>
  <c r="H94"/>
  <c r="E95"/>
  <c r="D96" s="1"/>
  <c r="F95"/>
  <c r="G95"/>
  <c r="H95"/>
  <c r="F205" l="1"/>
  <c r="G205"/>
  <c r="H205"/>
  <c r="F206"/>
  <c r="G206"/>
  <c r="H206"/>
  <c r="F212"/>
  <c r="H212"/>
  <c r="D95"/>
  <c r="F62"/>
  <c r="G32"/>
  <c r="E212"/>
  <c r="D35"/>
  <c r="D55"/>
  <c r="D115"/>
  <c r="D145"/>
  <c r="D155"/>
  <c r="D165"/>
  <c r="D134" l="1"/>
  <c r="G212"/>
  <c r="E206"/>
  <c r="D207" s="1"/>
  <c r="E205"/>
  <c r="D140" l="1"/>
  <c r="D133"/>
  <c r="D206" l="1"/>
  <c r="D202"/>
  <c r="D195"/>
  <c r="D212" l="1"/>
  <c r="E32"/>
  <c r="H203" l="1"/>
  <c r="E203"/>
  <c r="E167"/>
  <c r="F167"/>
  <c r="G167"/>
  <c r="H167"/>
  <c r="D164"/>
  <c r="E162"/>
  <c r="D163" s="1"/>
  <c r="F162"/>
  <c r="G162"/>
  <c r="H162"/>
  <c r="D154"/>
  <c r="D161"/>
  <c r="E152"/>
  <c r="D153" s="1"/>
  <c r="F152"/>
  <c r="H152"/>
  <c r="D144"/>
  <c r="D151"/>
  <c r="F204"/>
  <c r="D205" s="1"/>
  <c r="G204"/>
  <c r="H204"/>
  <c r="D114"/>
  <c r="D121"/>
  <c r="E122"/>
  <c r="F122"/>
  <c r="G122"/>
  <c r="H122"/>
  <c r="D34"/>
  <c r="D41"/>
  <c r="H52"/>
  <c r="G52"/>
  <c r="F52"/>
  <c r="E52"/>
  <c r="E62"/>
  <c r="G62"/>
  <c r="H62"/>
  <c r="D61"/>
  <c r="D54"/>
  <c r="E42"/>
  <c r="F42"/>
  <c r="G42"/>
  <c r="H42"/>
  <c r="F32"/>
  <c r="D33" s="1"/>
  <c r="H32"/>
  <c r="D43" l="1"/>
  <c r="D53"/>
  <c r="D168"/>
  <c r="D170" s="1"/>
  <c r="D122"/>
  <c r="E213"/>
  <c r="F141"/>
  <c r="E141"/>
  <c r="D152"/>
  <c r="F102"/>
  <c r="F213"/>
  <c r="D162"/>
  <c r="D203"/>
  <c r="D167"/>
  <c r="H213"/>
  <c r="F203"/>
  <c r="D204" s="1"/>
  <c r="G203"/>
  <c r="D101"/>
  <c r="G102"/>
  <c r="E102"/>
  <c r="G141"/>
  <c r="H141"/>
  <c r="D94"/>
  <c r="D52"/>
  <c r="D62"/>
  <c r="D42"/>
  <c r="D32"/>
  <c r="D102" l="1"/>
  <c r="D141"/>
  <c r="D213"/>
  <c r="H102"/>
  <c r="G213"/>
</calcChain>
</file>

<file path=xl/sharedStrings.xml><?xml version="1.0" encoding="utf-8"?>
<sst xmlns="http://schemas.openxmlformats.org/spreadsheetml/2006/main" count="181" uniqueCount="87">
  <si>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</si>
  <si>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</si>
  <si>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</si>
  <si>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</si>
  <si>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</si>
  <si>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</si>
  <si>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</si>
  <si>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</si>
  <si>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</si>
  <si>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</si>
  <si>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</si>
  <si>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</si>
  <si>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</si>
  <si>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</si>
  <si>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</si>
  <si>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</si>
  <si>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</si>
  <si>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</si>
  <si>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</si>
  <si>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</si>
  <si>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</si>
  <si>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</si>
  <si>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</si>
  <si>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</si>
  <si>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</si>
  <si>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</si>
  <si>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</si>
  <si>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</si>
  <si>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</si>
  <si>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</si>
  <si>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</si>
  <si>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</si>
  <si>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</si>
  <si>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</si>
  <si>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</si>
  <si>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</si>
  <si>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</si>
  <si>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</si>
  <si>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</si>
  <si>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</si>
  <si>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</si>
  <si>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</si>
  <si>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</si>
  <si>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</si>
  <si>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</si>
  <si>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</si>
  <si>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</si>
  <si>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</si>
  <si>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</si>
  <si>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</si>
  <si>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</si>
  <si>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</si>
  <si>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</si>
  <si>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</si>
  <si>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</si>
  <si>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</si>
  <si>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</si>
  <si>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</si>
  <si>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</si>
  <si>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</si>
  <si>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</si>
  <si>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</si>
  <si>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</si>
  <si>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</si>
  <si>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</si>
  <si>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</si>
  <si>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</si>
  <si>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</si>
  <si>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</si>
  <si>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</si>
  <si>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</si>
  <si>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</si>
  <si>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</si>
  <si>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</si>
  <si>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</si>
  <si>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</si>
  <si>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</si>
  <si>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</si>
  <si>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</si>
  <si>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</si>
  <si>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ВСЕГО по программе на 2022-2030 годы</t>
  </si>
  <si>
    <t>и муниципальным долгом Сланцевского муниципального района» на 2022-2030 годы</t>
  </si>
  <si>
    <t>3.15.</t>
  </si>
  <si>
    <t>Иные межбюджетные трансферты на обеспечение переселения граждан из аварийного жилищного фонда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</si>
  <si>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</si>
  <si>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муниципального района от 23.10.2023 № 1861-п)</t>
  </si>
  <si>
    <t>(в редакции постановления администрации Сланцевского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</si>
</sst>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tabSelected="1" zoomScaleNormal="100" workbookViewId="0">
      <selection activeCell="A4" sqref="A4:I4"/>
    </sheetView>
  </sheetViews>
  <sheetFormatPr defaultColWidth="9.1796875" defaultRowHeight="14.5"/>
  <cols>
    <col min="1" max="1" width="5.7265625" style="1" customWidth="1"/>
    <col min="2" max="2" width="60.7265625" style="1" customWidth="1"/>
    <col min="3" max="3" width="7.81640625" style="1" customWidth="1"/>
    <col min="4" max="4" width="11.81640625" style="1" customWidth="1"/>
    <col min="5" max="5" width="10.26953125" style="1" customWidth="1"/>
    <col min="6" max="6" width="11.81640625" style="1" bestFit="1" customWidth="1"/>
    <col min="7" max="8" width="10.26953125" style="1" customWidth="1"/>
    <col min="9" max="9" width="16.7265625" style="1" customWidth="1"/>
    <col min="10" max="16384" width="9.1796875" style="1"/>
  </cols>
  <sheetData>
    <row r="1" spans="1:9" s="2" customFormat="1" ht="18">
      <c r="I1" s="7" t="s">
        <v>61</v>
      </c>
    </row>
    <row r="2" spans="1:9" s="2" customFormat="1" ht="14.5" customHeight="1">
      <c r="A2" s="2" t="s">
        <v>84</v>
      </c>
      <c r="E2" s="55" t="s">
        <v>86</v>
      </c>
      <c r="F2" s="55"/>
      <c r="G2" s="55"/>
      <c r="H2" s="55"/>
      <c r="I2" s="55"/>
    </row>
    <row r="3" spans="1:9" s="2" customFormat="1" ht="18">
      <c r="B3" s="8"/>
      <c r="E3" s="55" t="s">
        <v>85</v>
      </c>
      <c r="F3" s="55"/>
      <c r="G3" s="55"/>
      <c r="H3" s="55"/>
      <c r="I3" s="55"/>
    </row>
    <row r="4" spans="1:9" s="2" customFormat="1" ht="18">
      <c r="A4" s="54" t="s">
        <v>9</v>
      </c>
      <c r="B4" s="54"/>
      <c r="C4" s="54"/>
      <c r="D4" s="54"/>
      <c r="E4" s="54"/>
      <c r="F4" s="54"/>
      <c r="G4" s="54"/>
      <c r="H4" s="54"/>
      <c r="I4" s="54"/>
    </row>
    <row r="5" spans="1:9" s="2" customFormat="1" ht="18">
      <c r="A5" s="54" t="s">
        <v>81</v>
      </c>
      <c r="B5" s="54"/>
      <c r="C5" s="54"/>
      <c r="D5" s="54"/>
      <c r="E5" s="54"/>
      <c r="F5" s="54"/>
      <c r="G5" s="54"/>
      <c r="H5" s="54"/>
      <c r="I5" s="54"/>
    </row>
    <row r="6" spans="1:9" s="2" customFormat="1" ht="18">
      <c r="B6" s="8"/>
      <c r="D6" s="9"/>
      <c r="E6" s="9"/>
      <c r="F6" s="9"/>
      <c r="G6" s="9"/>
      <c r="H6" s="9"/>
    </row>
    <row r="7" spans="1:9" s="2" customFormat="1" ht="14.5" customHeight="1">
      <c r="A7" s="47" t="s">
        <v>12</v>
      </c>
      <c r="B7" s="47" t="s">
        <v>13</v>
      </c>
      <c r="C7" s="47" t="s">
        <v>5</v>
      </c>
      <c r="D7" s="65" t="s">
        <v>14</v>
      </c>
      <c r="E7" s="66"/>
      <c r="F7" s="66"/>
      <c r="G7" s="66"/>
      <c r="H7" s="67"/>
      <c r="I7" s="47" t="s">
        <v>16</v>
      </c>
    </row>
    <row r="8" spans="1:9" s="2" customFormat="1" ht="14.5" customHeight="1">
      <c r="A8" s="47"/>
      <c r="B8" s="47"/>
      <c r="C8" s="47"/>
      <c r="D8" s="68"/>
      <c r="E8" s="69"/>
      <c r="F8" s="69"/>
      <c r="G8" s="69"/>
      <c r="H8" s="70"/>
      <c r="I8" s="47"/>
    </row>
    <row r="9" spans="1:9" s="2" customFormat="1" ht="15.5" customHeight="1">
      <c r="A9" s="47"/>
      <c r="B9" s="47"/>
      <c r="C9" s="47"/>
      <c r="D9" s="47" t="s">
        <v>17</v>
      </c>
      <c r="E9" s="62" t="s">
        <v>15</v>
      </c>
      <c r="F9" s="63"/>
      <c r="G9" s="63"/>
      <c r="H9" s="64"/>
      <c r="I9" s="47"/>
    </row>
    <row r="10" spans="1:9" s="2" customFormat="1" ht="93">
      <c r="A10" s="47"/>
      <c r="B10" s="47"/>
      <c r="C10" s="47"/>
      <c r="D10" s="47"/>
      <c r="E10" s="14" t="s">
        <v>6</v>
      </c>
      <c r="F10" s="14" t="s">
        <v>8</v>
      </c>
      <c r="G10" s="14" t="s">
        <v>0</v>
      </c>
      <c r="H10" s="14" t="s">
        <v>7</v>
      </c>
      <c r="I10" s="47"/>
    </row>
    <row r="11" spans="1:9" s="2" customFormat="1" ht="15.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</row>
    <row r="12" spans="1:9" s="2" customFormat="1" ht="15" customHeight="1">
      <c r="A12" s="56" t="s">
        <v>10</v>
      </c>
      <c r="B12" s="57"/>
      <c r="C12" s="57"/>
      <c r="D12" s="57"/>
      <c r="E12" s="57"/>
      <c r="F12" s="57"/>
      <c r="G12" s="57"/>
      <c r="H12" s="57"/>
      <c r="I12" s="58"/>
    </row>
    <row r="13" spans="1:9" s="2" customFormat="1" ht="15" customHeight="1">
      <c r="A13" s="56" t="s">
        <v>18</v>
      </c>
      <c r="B13" s="57"/>
      <c r="C13" s="57"/>
      <c r="D13" s="57"/>
      <c r="E13" s="57"/>
      <c r="F13" s="57"/>
      <c r="G13" s="57"/>
      <c r="H13" s="57"/>
      <c r="I13" s="58"/>
    </row>
    <row r="14" spans="1:9" s="2" customFormat="1" ht="15.5" customHeight="1">
      <c r="A14" s="47" t="s">
        <v>19</v>
      </c>
      <c r="B14" s="42" t="s">
        <v>20</v>
      </c>
      <c r="C14" s="13">
        <v>2022</v>
      </c>
      <c r="D14" s="59" t="s">
        <v>2</v>
      </c>
      <c r="E14" s="60"/>
      <c r="F14" s="60"/>
      <c r="G14" s="60"/>
      <c r="H14" s="61"/>
      <c r="I14" s="47" t="s">
        <v>1</v>
      </c>
    </row>
    <row r="15" spans="1:9" s="2" customFormat="1" ht="15.5" customHeight="1">
      <c r="A15" s="47"/>
      <c r="B15" s="42"/>
      <c r="C15" s="13">
        <v>2023</v>
      </c>
      <c r="D15" s="59" t="s">
        <v>2</v>
      </c>
      <c r="E15" s="60"/>
      <c r="F15" s="60"/>
      <c r="G15" s="60"/>
      <c r="H15" s="61"/>
      <c r="I15" s="47"/>
    </row>
    <row r="16" spans="1:9" s="2" customFormat="1" ht="15.5" customHeight="1">
      <c r="A16" s="47"/>
      <c r="B16" s="42"/>
      <c r="C16" s="13">
        <v>2024</v>
      </c>
      <c r="D16" s="59" t="s">
        <v>2</v>
      </c>
      <c r="E16" s="60"/>
      <c r="F16" s="60"/>
      <c r="G16" s="60"/>
      <c r="H16" s="61"/>
      <c r="I16" s="47"/>
    </row>
    <row r="17" spans="1:9" s="2" customFormat="1" ht="15.5" customHeight="1">
      <c r="A17" s="47"/>
      <c r="B17" s="42"/>
      <c r="C17" s="36">
        <v>2025</v>
      </c>
      <c r="D17" s="59" t="s">
        <v>2</v>
      </c>
      <c r="E17" s="60"/>
      <c r="F17" s="60"/>
      <c r="G17" s="60"/>
      <c r="H17" s="61"/>
      <c r="I17" s="47"/>
    </row>
    <row r="18" spans="1:9" s="2" customFormat="1" ht="15.5" customHeight="1">
      <c r="A18" s="47"/>
      <c r="B18" s="42"/>
      <c r="C18" s="36">
        <v>2026</v>
      </c>
      <c r="D18" s="59" t="s">
        <v>2</v>
      </c>
      <c r="E18" s="60"/>
      <c r="F18" s="60"/>
      <c r="G18" s="60"/>
      <c r="H18" s="61"/>
      <c r="I18" s="47"/>
    </row>
    <row r="19" spans="1:9" s="2" customFormat="1" ht="15.5" customHeight="1">
      <c r="A19" s="47"/>
      <c r="B19" s="42"/>
      <c r="C19" s="36">
        <v>2027</v>
      </c>
      <c r="D19" s="59" t="s">
        <v>2</v>
      </c>
      <c r="E19" s="60"/>
      <c r="F19" s="60"/>
      <c r="G19" s="60"/>
      <c r="H19" s="61"/>
      <c r="I19" s="47"/>
    </row>
    <row r="20" spans="1:9" s="2" customFormat="1" ht="15.5" customHeight="1">
      <c r="A20" s="47"/>
      <c r="B20" s="42"/>
      <c r="C20" s="36">
        <v>2028</v>
      </c>
      <c r="D20" s="59" t="s">
        <v>2</v>
      </c>
      <c r="E20" s="60"/>
      <c r="F20" s="60"/>
      <c r="G20" s="60"/>
      <c r="H20" s="61"/>
      <c r="I20" s="47"/>
    </row>
    <row r="21" spans="1:9" s="2" customFormat="1" ht="15.5" customHeight="1">
      <c r="A21" s="47"/>
      <c r="B21" s="42"/>
      <c r="C21" s="36">
        <v>2029</v>
      </c>
      <c r="D21" s="59" t="s">
        <v>2</v>
      </c>
      <c r="E21" s="60"/>
      <c r="F21" s="60"/>
      <c r="G21" s="60"/>
      <c r="H21" s="61"/>
      <c r="I21" s="47"/>
    </row>
    <row r="22" spans="1:9" s="2" customFormat="1" ht="15.5" customHeight="1">
      <c r="A22" s="47"/>
      <c r="B22" s="42"/>
      <c r="C22" s="13">
        <v>2030</v>
      </c>
      <c r="D22" s="59" t="s">
        <v>2</v>
      </c>
      <c r="E22" s="60"/>
      <c r="F22" s="60"/>
      <c r="G22" s="60"/>
      <c r="H22" s="61"/>
      <c r="I22" s="47"/>
    </row>
    <row r="23" spans="1:9" s="2" customFormat="1" ht="15.5">
      <c r="A23" s="47" t="s">
        <v>21</v>
      </c>
      <c r="B23" s="42" t="s">
        <v>22</v>
      </c>
      <c r="C23" s="13">
        <v>2022</v>
      </c>
      <c r="D23" s="5">
        <f>SUM(E23:H23)</f>
        <v>20625.599999999999</v>
      </c>
      <c r="E23" s="5"/>
      <c r="F23" s="6"/>
      <c r="G23" s="5">
        <f>19987.1+230.5+408</f>
        <v>20625.599999999999</v>
      </c>
      <c r="H23" s="5"/>
      <c r="I23" s="47" t="s">
        <v>1</v>
      </c>
    </row>
    <row r="24" spans="1:9" s="2" customFormat="1" ht="15.5">
      <c r="A24" s="47"/>
      <c r="B24" s="42"/>
      <c r="C24" s="13">
        <v>2023</v>
      </c>
      <c r="D24" s="5">
        <f>SUM(E24:H24)</f>
        <v>23233.3</v>
      </c>
      <c r="E24" s="5"/>
      <c r="F24" s="6"/>
      <c r="G24" s="5">
        <f>23718.2-484.9</f>
        <v>23233.3</v>
      </c>
      <c r="H24" s="5"/>
      <c r="I24" s="47"/>
    </row>
    <row r="25" spans="1:9" s="2" customFormat="1" ht="15.5">
      <c r="A25" s="47"/>
      <c r="B25" s="42"/>
      <c r="C25" s="13">
        <v>2024</v>
      </c>
      <c r="D25" s="5">
        <f>SUM(E25:H25)</f>
        <v>20938</v>
      </c>
      <c r="E25" s="5"/>
      <c r="F25" s="6"/>
      <c r="G25" s="5">
        <f>20946.5-8.5</f>
        <v>20938</v>
      </c>
      <c r="H25" s="5"/>
      <c r="I25" s="47"/>
    </row>
    <row r="26" spans="1:9" s="2" customFormat="1" ht="15.5">
      <c r="A26" s="47"/>
      <c r="B26" s="42"/>
      <c r="C26" s="36">
        <v>2025</v>
      </c>
      <c r="D26" s="5">
        <f>SUM(E26:H26)</f>
        <v>21924.9</v>
      </c>
      <c r="E26" s="5"/>
      <c r="F26" s="6"/>
      <c r="G26" s="5">
        <v>21924.9</v>
      </c>
      <c r="H26" s="5"/>
      <c r="I26" s="47"/>
    </row>
    <row r="27" spans="1:9" s="2" customFormat="1" ht="15.5">
      <c r="A27" s="47"/>
      <c r="B27" s="42"/>
      <c r="C27" s="36">
        <v>2026</v>
      </c>
      <c r="D27" s="5">
        <f>SUM(E27:H27)</f>
        <v>22801.9</v>
      </c>
      <c r="E27" s="5"/>
      <c r="F27" s="6"/>
      <c r="G27" s="5">
        <v>22801.9</v>
      </c>
      <c r="H27" s="5"/>
      <c r="I27" s="47"/>
    </row>
    <row r="28" spans="1:9" s="2" customFormat="1" ht="15.5">
      <c r="A28" s="47"/>
      <c r="B28" s="42"/>
      <c r="C28" s="36">
        <v>2027</v>
      </c>
      <c r="D28" s="5">
        <f>SUM(E28:H28)</f>
        <v>23714</v>
      </c>
      <c r="E28" s="5"/>
      <c r="F28" s="6"/>
      <c r="G28" s="5">
        <v>23714</v>
      </c>
      <c r="H28" s="5"/>
      <c r="I28" s="47"/>
    </row>
    <row r="29" spans="1:9" s="2" customFormat="1" ht="15.5">
      <c r="A29" s="47"/>
      <c r="B29" s="42"/>
      <c r="C29" s="36">
        <v>2028</v>
      </c>
      <c r="D29" s="5">
        <f>SUM(E29:H29)</f>
        <v>24662.6</v>
      </c>
      <c r="E29" s="5"/>
      <c r="F29" s="6"/>
      <c r="G29" s="5">
        <v>24662.6</v>
      </c>
      <c r="H29" s="5"/>
      <c r="I29" s="47"/>
    </row>
    <row r="30" spans="1:9" s="2" customFormat="1" ht="15.5">
      <c r="A30" s="47"/>
      <c r="B30" s="42"/>
      <c r="C30" s="36">
        <v>2029</v>
      </c>
      <c r="D30" s="5">
        <f>SUM(E30:H30)</f>
        <v>25649.1</v>
      </c>
      <c r="E30" s="5"/>
      <c r="F30" s="6"/>
      <c r="G30" s="5">
        <v>25649.1</v>
      </c>
      <c r="H30" s="5"/>
      <c r="I30" s="47"/>
    </row>
    <row r="31" spans="1:9" s="2" customFormat="1" ht="15.5">
      <c r="A31" s="47"/>
      <c r="B31" s="42"/>
      <c r="C31" s="36">
        <v>2030</v>
      </c>
      <c r="D31" s="5">
        <f>SUM(E31:H31)</f>
        <v>26675.1</v>
      </c>
      <c r="E31" s="5"/>
      <c r="F31" s="6"/>
      <c r="G31" s="5">
        <v>26675.1</v>
      </c>
      <c r="H31" s="5"/>
      <c r="I31" s="47"/>
    </row>
    <row r="32" spans="1:9" s="2" customFormat="1" ht="15">
      <c r="A32" s="15"/>
      <c r="B32" s="16" t="s">
        <v>3</v>
      </c>
      <c r="C32" s="15"/>
      <c r="D32" s="4">
        <f>SUM(D23:D31)</f>
        <v>210224.5</v>
      </c>
      <c r="E32" s="4">
        <f>SUM(E23:E31)</f>
        <v>0</v>
      </c>
      <c r="F32" s="4">
        <f>SUM(F23:F31)</f>
        <v>0</v>
      </c>
      <c r="G32" s="4">
        <f>SUM(G23:G31)</f>
        <v>210224.5</v>
      </c>
      <c r="H32" s="4">
        <f>SUM(H23:H31)</f>
        <v>0</v>
      </c>
      <c r="I32" s="15"/>
    </row>
    <row r="33" spans="1:9" s="2" customFormat="1" ht="15.5">
      <c r="A33" s="47" t="s">
        <v>23</v>
      </c>
      <c r="B33" s="42" t="s">
        <v>24</v>
      </c>
      <c r="C33" s="13">
        <v>2022</v>
      </c>
      <c r="D33" s="5">
        <f>SUM(E33:H33)</f>
        <v>2820</v>
      </c>
      <c r="E33" s="5"/>
      <c r="F33" s="5"/>
      <c r="G33" s="5"/>
      <c r="H33" s="5">
        <f>2277+543</f>
        <v>2820</v>
      </c>
      <c r="I33" s="47" t="s">
        <v>1</v>
      </c>
    </row>
    <row r="34" spans="1:9" s="2" customFormat="1" ht="15.5">
      <c r="A34" s="47"/>
      <c r="B34" s="42"/>
      <c r="C34" s="13">
        <v>2023</v>
      </c>
      <c r="D34" s="5">
        <f>SUM(E34:H34)</f>
        <v>3184.2</v>
      </c>
      <c r="E34" s="5"/>
      <c r="F34" s="5"/>
      <c r="G34" s="5"/>
      <c r="H34" s="5">
        <v>3184.2</v>
      </c>
      <c r="I34" s="47"/>
    </row>
    <row r="35" spans="1:9" s="2" customFormat="1" ht="15.5">
      <c r="A35" s="47"/>
      <c r="B35" s="42"/>
      <c r="C35" s="13">
        <v>2024</v>
      </c>
      <c r="D35" s="5">
        <f>SUM(E35:H35)</f>
        <v>3184.2</v>
      </c>
      <c r="E35" s="5"/>
      <c r="F35" s="5"/>
      <c r="G35" s="5"/>
      <c r="H35" s="5">
        <v>3184.2</v>
      </c>
      <c r="I35" s="47"/>
    </row>
    <row r="36" spans="1:9" s="2" customFormat="1" ht="15.5">
      <c r="A36" s="47"/>
      <c r="B36" s="42"/>
      <c r="C36" s="36">
        <v>2025</v>
      </c>
      <c r="D36" s="5">
        <f>SUM(E36:H36)</f>
        <v>3184.2</v>
      </c>
      <c r="E36" s="5"/>
      <c r="F36" s="5"/>
      <c r="G36" s="5"/>
      <c r="H36" s="5">
        <v>3184.2</v>
      </c>
      <c r="I36" s="47"/>
    </row>
    <row r="37" spans="1:9" s="2" customFormat="1" ht="15.5">
      <c r="A37" s="47"/>
      <c r="B37" s="42"/>
      <c r="C37" s="36">
        <v>2026</v>
      </c>
      <c r="D37" s="5">
        <f>SUM(E37:H37)</f>
        <v>3184.2</v>
      </c>
      <c r="E37" s="5"/>
      <c r="F37" s="5"/>
      <c r="G37" s="5"/>
      <c r="H37" s="5">
        <v>3184.2</v>
      </c>
      <c r="I37" s="47"/>
    </row>
    <row r="38" spans="1:9" s="2" customFormat="1" ht="15.5">
      <c r="A38" s="47"/>
      <c r="B38" s="42"/>
      <c r="C38" s="36">
        <v>2027</v>
      </c>
      <c r="D38" s="5">
        <f>SUM(E38:H38)</f>
        <v>3184.2</v>
      </c>
      <c r="E38" s="5"/>
      <c r="F38" s="5"/>
      <c r="G38" s="5"/>
      <c r="H38" s="5">
        <v>3184.2</v>
      </c>
      <c r="I38" s="47"/>
    </row>
    <row r="39" spans="1:9" s="2" customFormat="1" ht="15.5">
      <c r="A39" s="47"/>
      <c r="B39" s="42"/>
      <c r="C39" s="36">
        <v>2028</v>
      </c>
      <c r="D39" s="5">
        <f>SUM(E39:H39)</f>
        <v>3184.2</v>
      </c>
      <c r="E39" s="5"/>
      <c r="F39" s="5"/>
      <c r="G39" s="5"/>
      <c r="H39" s="5">
        <v>3184.2</v>
      </c>
      <c r="I39" s="47"/>
    </row>
    <row r="40" spans="1:9" s="2" customFormat="1" ht="15.5">
      <c r="A40" s="47"/>
      <c r="B40" s="42"/>
      <c r="C40" s="36">
        <v>2029</v>
      </c>
      <c r="D40" s="5">
        <f>SUM(E40:H40)</f>
        <v>3184.2</v>
      </c>
      <c r="E40" s="5"/>
      <c r="F40" s="5"/>
      <c r="G40" s="5"/>
      <c r="H40" s="5">
        <v>3184.2</v>
      </c>
      <c r="I40" s="47"/>
    </row>
    <row r="41" spans="1:9" s="2" customFormat="1" ht="15.5">
      <c r="A41" s="47"/>
      <c r="B41" s="42"/>
      <c r="C41" s="36">
        <v>2030</v>
      </c>
      <c r="D41" s="5">
        <f>SUM(E41:H41)</f>
        <v>3184.2</v>
      </c>
      <c r="E41" s="5"/>
      <c r="F41" s="5"/>
      <c r="G41" s="5"/>
      <c r="H41" s="5">
        <v>3184.2</v>
      </c>
      <c r="I41" s="47"/>
    </row>
    <row r="42" spans="1:9" s="2" customFormat="1" ht="15">
      <c r="A42" s="15"/>
      <c r="B42" s="16" t="s">
        <v>3</v>
      </c>
      <c r="C42" s="15"/>
      <c r="D42" s="4">
        <f>SUM(D33:D41)</f>
        <v>28293.600000000002</v>
      </c>
      <c r="E42" s="4">
        <f>SUM(E33:E41)</f>
        <v>0</v>
      </c>
      <c r="F42" s="4">
        <f>SUM(F33:F41)</f>
        <v>0</v>
      </c>
      <c r="G42" s="4">
        <f>SUM(G33:G41)</f>
        <v>0</v>
      </c>
      <c r="H42" s="4">
        <f>SUM(H33:H41)</f>
        <v>28293.600000000002</v>
      </c>
      <c r="I42" s="15"/>
    </row>
    <row r="43" spans="1:9" s="2" customFormat="1" ht="15.5">
      <c r="A43" s="48" t="s">
        <v>25</v>
      </c>
      <c r="B43" s="51" t="s">
        <v>26</v>
      </c>
      <c r="C43" s="13">
        <v>2022</v>
      </c>
      <c r="D43" s="5">
        <f>SUM(E43:H43)</f>
        <v>60</v>
      </c>
      <c r="E43" s="5"/>
      <c r="F43" s="5"/>
      <c r="G43" s="5"/>
      <c r="H43" s="5">
        <v>60</v>
      </c>
      <c r="I43" s="48" t="s">
        <v>1</v>
      </c>
    </row>
    <row r="44" spans="1:9" s="2" customFormat="1" ht="15.5">
      <c r="A44" s="50"/>
      <c r="B44" s="52"/>
      <c r="C44" s="13">
        <v>2023</v>
      </c>
      <c r="D44" s="5">
        <f>SUM(E44:H44)</f>
        <v>60</v>
      </c>
      <c r="E44" s="5"/>
      <c r="F44" s="5"/>
      <c r="G44" s="5"/>
      <c r="H44" s="5">
        <v>60</v>
      </c>
      <c r="I44" s="50"/>
    </row>
    <row r="45" spans="1:9" s="2" customFormat="1" ht="15.5">
      <c r="A45" s="50"/>
      <c r="B45" s="52"/>
      <c r="C45" s="13">
        <v>2024</v>
      </c>
      <c r="D45" s="5">
        <f>SUM(E45:H45)</f>
        <v>60</v>
      </c>
      <c r="E45" s="5"/>
      <c r="F45" s="5"/>
      <c r="G45" s="5"/>
      <c r="H45" s="5">
        <v>60</v>
      </c>
      <c r="I45" s="50"/>
    </row>
    <row r="46" spans="1:9" s="2" customFormat="1" ht="15.5">
      <c r="A46" s="50"/>
      <c r="B46" s="52"/>
      <c r="C46" s="36">
        <v>2025</v>
      </c>
      <c r="D46" s="5">
        <f>SUM(E46:H46)</f>
        <v>60</v>
      </c>
      <c r="E46" s="5"/>
      <c r="F46" s="5"/>
      <c r="G46" s="5"/>
      <c r="H46" s="5">
        <v>60</v>
      </c>
      <c r="I46" s="50"/>
    </row>
    <row r="47" spans="1:9" s="2" customFormat="1" ht="15.5">
      <c r="A47" s="50"/>
      <c r="B47" s="52"/>
      <c r="C47" s="36">
        <v>2026</v>
      </c>
      <c r="D47" s="5">
        <f>SUM(E47:H47)</f>
        <v>60</v>
      </c>
      <c r="E47" s="5"/>
      <c r="F47" s="5"/>
      <c r="G47" s="5"/>
      <c r="H47" s="5">
        <v>60</v>
      </c>
      <c r="I47" s="50"/>
    </row>
    <row r="48" spans="1:9" s="2" customFormat="1" ht="15.5">
      <c r="A48" s="50"/>
      <c r="B48" s="52"/>
      <c r="C48" s="36">
        <v>2027</v>
      </c>
      <c r="D48" s="5">
        <f>SUM(E48:H48)</f>
        <v>60</v>
      </c>
      <c r="E48" s="5"/>
      <c r="F48" s="5"/>
      <c r="G48" s="5"/>
      <c r="H48" s="5">
        <v>60</v>
      </c>
      <c r="I48" s="50"/>
    </row>
    <row r="49" spans="1:9" s="2" customFormat="1" ht="15.5">
      <c r="A49" s="50"/>
      <c r="B49" s="52"/>
      <c r="C49" s="36">
        <v>2028</v>
      </c>
      <c r="D49" s="5">
        <f>SUM(E49:H49)</f>
        <v>60</v>
      </c>
      <c r="E49" s="5"/>
      <c r="F49" s="5"/>
      <c r="G49" s="5"/>
      <c r="H49" s="5">
        <v>60</v>
      </c>
      <c r="I49" s="50"/>
    </row>
    <row r="50" spans="1:9" s="2" customFormat="1" ht="15.5">
      <c r="A50" s="50"/>
      <c r="B50" s="52"/>
      <c r="C50" s="36">
        <v>2029</v>
      </c>
      <c r="D50" s="5">
        <f>SUM(E50:H50)</f>
        <v>60</v>
      </c>
      <c r="E50" s="5"/>
      <c r="F50" s="5"/>
      <c r="G50" s="5"/>
      <c r="H50" s="5">
        <v>60</v>
      </c>
      <c r="I50" s="50"/>
    </row>
    <row r="51" spans="1:9" s="2" customFormat="1" ht="15.5">
      <c r="A51" s="49"/>
      <c r="B51" s="53"/>
      <c r="C51" s="36">
        <v>2030</v>
      </c>
      <c r="D51" s="5">
        <f>SUM(E51:H51)</f>
        <v>60</v>
      </c>
      <c r="E51" s="5"/>
      <c r="F51" s="5"/>
      <c r="G51" s="5"/>
      <c r="H51" s="5">
        <v>60</v>
      </c>
      <c r="I51" s="49"/>
    </row>
    <row r="52" spans="1:9" s="2" customFormat="1" ht="15">
      <c r="A52" s="15"/>
      <c r="B52" s="16" t="s">
        <v>3</v>
      </c>
      <c r="C52" s="15"/>
      <c r="D52" s="4">
        <f>SUM(D43:D51)</f>
        <v>540</v>
      </c>
      <c r="E52" s="4">
        <f>SUM(E43:E51)</f>
        <v>0</v>
      </c>
      <c r="F52" s="4">
        <f>SUM(F43:F51)</f>
        <v>0</v>
      </c>
      <c r="G52" s="4">
        <f>SUM(G43:G51)</f>
        <v>0</v>
      </c>
      <c r="H52" s="4">
        <f>SUM(H43:H51)</f>
        <v>540</v>
      </c>
      <c r="I52" s="15"/>
    </row>
    <row r="53" spans="1:9" s="2" customFormat="1" ht="15.5">
      <c r="A53" s="47" t="s">
        <v>27</v>
      </c>
      <c r="B53" s="42" t="s">
        <v>28</v>
      </c>
      <c r="C53" s="14">
        <v>2022</v>
      </c>
      <c r="D53" s="3">
        <f>SUM(E53:H53)</f>
        <v>78.2</v>
      </c>
      <c r="E53" s="3"/>
      <c r="F53" s="3">
        <v>78.2</v>
      </c>
      <c r="G53" s="3"/>
      <c r="H53" s="3"/>
      <c r="I53" s="47" t="s">
        <v>1</v>
      </c>
    </row>
    <row r="54" spans="1:9" s="2" customFormat="1" ht="15.5">
      <c r="A54" s="47"/>
      <c r="B54" s="42"/>
      <c r="C54" s="14">
        <v>2023</v>
      </c>
      <c r="D54" s="3">
        <f>SUM(E54:H54)</f>
        <v>78</v>
      </c>
      <c r="E54" s="3"/>
      <c r="F54" s="3">
        <v>78</v>
      </c>
      <c r="G54" s="3"/>
      <c r="H54" s="3"/>
      <c r="I54" s="47"/>
    </row>
    <row r="55" spans="1:9" s="2" customFormat="1" ht="15.5">
      <c r="A55" s="47"/>
      <c r="B55" s="42"/>
      <c r="C55" s="14">
        <v>2024</v>
      </c>
      <c r="D55" s="3">
        <f>SUM(E55:H55)</f>
        <v>82.5</v>
      </c>
      <c r="E55" s="3"/>
      <c r="F55" s="3">
        <v>82.5</v>
      </c>
      <c r="G55" s="3"/>
      <c r="H55" s="3"/>
      <c r="I55" s="47"/>
    </row>
    <row r="56" spans="1:9" s="2" customFormat="1" ht="15.5">
      <c r="A56" s="47"/>
      <c r="B56" s="42"/>
      <c r="C56" s="35">
        <v>2025</v>
      </c>
      <c r="D56" s="3">
        <f>SUM(E56:H56)</f>
        <v>82.5</v>
      </c>
      <c r="E56" s="3"/>
      <c r="F56" s="3">
        <v>82.5</v>
      </c>
      <c r="G56" s="3"/>
      <c r="H56" s="3"/>
      <c r="I56" s="47"/>
    </row>
    <row r="57" spans="1:9" s="2" customFormat="1" ht="15.5">
      <c r="A57" s="47"/>
      <c r="B57" s="42"/>
      <c r="C57" s="35">
        <v>2026</v>
      </c>
      <c r="D57" s="3">
        <f>SUM(E57:H57)</f>
        <v>82.5</v>
      </c>
      <c r="E57" s="3"/>
      <c r="F57" s="3">
        <v>82.5</v>
      </c>
      <c r="G57" s="3"/>
      <c r="H57" s="3"/>
      <c r="I57" s="47"/>
    </row>
    <row r="58" spans="1:9" s="2" customFormat="1" ht="15.5">
      <c r="A58" s="47"/>
      <c r="B58" s="42"/>
      <c r="C58" s="35">
        <v>2027</v>
      </c>
      <c r="D58" s="3">
        <f>SUM(E58:H58)</f>
        <v>82.5</v>
      </c>
      <c r="E58" s="3"/>
      <c r="F58" s="3">
        <v>82.5</v>
      </c>
      <c r="G58" s="3"/>
      <c r="H58" s="3"/>
      <c r="I58" s="47"/>
    </row>
    <row r="59" spans="1:9" s="2" customFormat="1" ht="15.5">
      <c r="A59" s="47"/>
      <c r="B59" s="42"/>
      <c r="C59" s="35">
        <v>2028</v>
      </c>
      <c r="D59" s="3">
        <f>SUM(E59:H59)</f>
        <v>82.5</v>
      </c>
      <c r="E59" s="3"/>
      <c r="F59" s="3">
        <v>82.5</v>
      </c>
      <c r="G59" s="3"/>
      <c r="H59" s="3"/>
      <c r="I59" s="47"/>
    </row>
    <row r="60" spans="1:9" s="2" customFormat="1" ht="15.5">
      <c r="A60" s="47"/>
      <c r="B60" s="42"/>
      <c r="C60" s="35">
        <v>2029</v>
      </c>
      <c r="D60" s="3">
        <f>SUM(E60:H60)</f>
        <v>82.5</v>
      </c>
      <c r="E60" s="3"/>
      <c r="F60" s="3">
        <v>82.5</v>
      </c>
      <c r="G60" s="3"/>
      <c r="H60" s="3"/>
      <c r="I60" s="47"/>
    </row>
    <row r="61" spans="1:9" s="2" customFormat="1" ht="15.5">
      <c r="A61" s="47"/>
      <c r="B61" s="42"/>
      <c r="C61" s="35">
        <v>2030</v>
      </c>
      <c r="D61" s="3">
        <f>SUM(E61:H61)</f>
        <v>82.5</v>
      </c>
      <c r="E61" s="3"/>
      <c r="F61" s="3">
        <v>82.5</v>
      </c>
      <c r="G61" s="3"/>
      <c r="H61" s="3"/>
      <c r="I61" s="47"/>
    </row>
    <row r="62" spans="1:9" s="2" customFormat="1" ht="15">
      <c r="A62" s="15"/>
      <c r="B62" s="16" t="s">
        <v>3</v>
      </c>
      <c r="C62" s="15"/>
      <c r="D62" s="4">
        <f>SUM(D53:D61)</f>
        <v>733.7</v>
      </c>
      <c r="E62" s="4">
        <f>SUM(E53:E61)</f>
        <v>0</v>
      </c>
      <c r="F62" s="4">
        <f>SUM(F53:F61)</f>
        <v>733.7</v>
      </c>
      <c r="G62" s="4">
        <f>SUM(G53:G61)</f>
        <v>0</v>
      </c>
      <c r="H62" s="4">
        <f>SUM(H53:H61)</f>
        <v>0</v>
      </c>
      <c r="I62" s="15"/>
    </row>
    <row r="63" spans="1:9" s="2" customFormat="1" ht="15.5" customHeight="1">
      <c r="A63" s="47" t="s">
        <v>29</v>
      </c>
      <c r="B63" s="42" t="s">
        <v>30</v>
      </c>
      <c r="C63" s="14">
        <v>2022</v>
      </c>
      <c r="D63" s="59" t="s">
        <v>2</v>
      </c>
      <c r="E63" s="60"/>
      <c r="F63" s="60"/>
      <c r="G63" s="60"/>
      <c r="H63" s="61"/>
      <c r="I63" s="47" t="s">
        <v>1</v>
      </c>
    </row>
    <row r="64" spans="1:9" s="2" customFormat="1" ht="15.5" customHeight="1">
      <c r="A64" s="47"/>
      <c r="B64" s="42"/>
      <c r="C64" s="14">
        <v>2023</v>
      </c>
      <c r="D64" s="59" t="s">
        <v>2</v>
      </c>
      <c r="E64" s="60"/>
      <c r="F64" s="60"/>
      <c r="G64" s="60"/>
      <c r="H64" s="61"/>
      <c r="I64" s="47"/>
    </row>
    <row r="65" spans="1:9" s="2" customFormat="1" ht="15.5" customHeight="1">
      <c r="A65" s="47"/>
      <c r="B65" s="42"/>
      <c r="C65" s="14">
        <v>2024</v>
      </c>
      <c r="D65" s="59" t="s">
        <v>2</v>
      </c>
      <c r="E65" s="60"/>
      <c r="F65" s="60"/>
      <c r="G65" s="60"/>
      <c r="H65" s="61"/>
      <c r="I65" s="47"/>
    </row>
    <row r="66" spans="1:9" s="2" customFormat="1" ht="15.5" customHeight="1">
      <c r="A66" s="47"/>
      <c r="B66" s="42"/>
      <c r="C66" s="35">
        <v>2025</v>
      </c>
      <c r="D66" s="59" t="s">
        <v>2</v>
      </c>
      <c r="E66" s="60"/>
      <c r="F66" s="60"/>
      <c r="G66" s="60"/>
      <c r="H66" s="61"/>
      <c r="I66" s="47"/>
    </row>
    <row r="67" spans="1:9" s="2" customFormat="1" ht="15.5" customHeight="1">
      <c r="A67" s="47"/>
      <c r="B67" s="42"/>
      <c r="C67" s="35">
        <v>2026</v>
      </c>
      <c r="D67" s="59" t="s">
        <v>2</v>
      </c>
      <c r="E67" s="60"/>
      <c r="F67" s="60"/>
      <c r="G67" s="60"/>
      <c r="H67" s="61"/>
      <c r="I67" s="47"/>
    </row>
    <row r="68" spans="1:9" s="2" customFormat="1" ht="15.5" customHeight="1">
      <c r="A68" s="47"/>
      <c r="B68" s="42"/>
      <c r="C68" s="35">
        <v>2027</v>
      </c>
      <c r="D68" s="59" t="s">
        <v>2</v>
      </c>
      <c r="E68" s="60"/>
      <c r="F68" s="60"/>
      <c r="G68" s="60"/>
      <c r="H68" s="61"/>
      <c r="I68" s="47"/>
    </row>
    <row r="69" spans="1:9" s="2" customFormat="1" ht="15.5" customHeight="1">
      <c r="A69" s="47"/>
      <c r="B69" s="42"/>
      <c r="C69" s="35">
        <v>2028</v>
      </c>
      <c r="D69" s="59" t="s">
        <v>2</v>
      </c>
      <c r="E69" s="60"/>
      <c r="F69" s="60"/>
      <c r="G69" s="60"/>
      <c r="H69" s="61"/>
      <c r="I69" s="47"/>
    </row>
    <row r="70" spans="1:9" s="2" customFormat="1" ht="15.5" customHeight="1">
      <c r="A70" s="47"/>
      <c r="B70" s="42"/>
      <c r="C70" s="35">
        <v>2029</v>
      </c>
      <c r="D70" s="59" t="s">
        <v>2</v>
      </c>
      <c r="E70" s="60"/>
      <c r="F70" s="60"/>
      <c r="G70" s="60"/>
      <c r="H70" s="61"/>
      <c r="I70" s="47"/>
    </row>
    <row r="71" spans="1:9" s="2" customFormat="1" ht="15.5" customHeight="1">
      <c r="A71" s="47"/>
      <c r="B71" s="42"/>
      <c r="C71" s="35">
        <v>2030</v>
      </c>
      <c r="D71" s="59" t="s">
        <v>2</v>
      </c>
      <c r="E71" s="60"/>
      <c r="F71" s="60"/>
      <c r="G71" s="60"/>
      <c r="H71" s="61"/>
      <c r="I71" s="47"/>
    </row>
    <row r="72" spans="1:9" s="2" customFormat="1" ht="15.5" customHeight="1">
      <c r="A72" s="47" t="s">
        <v>31</v>
      </c>
      <c r="B72" s="42" t="s">
        <v>32</v>
      </c>
      <c r="C72" s="14">
        <v>2022</v>
      </c>
      <c r="D72" s="59" t="s">
        <v>2</v>
      </c>
      <c r="E72" s="60"/>
      <c r="F72" s="60"/>
      <c r="G72" s="60"/>
      <c r="H72" s="61"/>
      <c r="I72" s="47" t="s">
        <v>1</v>
      </c>
    </row>
    <row r="73" spans="1:9" s="2" customFormat="1" ht="15.5" customHeight="1">
      <c r="A73" s="47"/>
      <c r="B73" s="42"/>
      <c r="C73" s="14">
        <v>2023</v>
      </c>
      <c r="D73" s="59" t="s">
        <v>2</v>
      </c>
      <c r="E73" s="60"/>
      <c r="F73" s="60"/>
      <c r="G73" s="60"/>
      <c r="H73" s="61"/>
      <c r="I73" s="47"/>
    </row>
    <row r="74" spans="1:9" s="2" customFormat="1" ht="15.5" customHeight="1">
      <c r="A74" s="47"/>
      <c r="B74" s="42"/>
      <c r="C74" s="14">
        <v>2024</v>
      </c>
      <c r="D74" s="59" t="s">
        <v>2</v>
      </c>
      <c r="E74" s="60"/>
      <c r="F74" s="60"/>
      <c r="G74" s="60"/>
      <c r="H74" s="61"/>
      <c r="I74" s="47"/>
    </row>
    <row r="75" spans="1:9" s="2" customFormat="1" ht="15.5" customHeight="1">
      <c r="A75" s="47"/>
      <c r="B75" s="42"/>
      <c r="C75" s="35">
        <v>2025</v>
      </c>
      <c r="D75" s="59" t="s">
        <v>2</v>
      </c>
      <c r="E75" s="60"/>
      <c r="F75" s="60"/>
      <c r="G75" s="60"/>
      <c r="H75" s="61"/>
      <c r="I75" s="47"/>
    </row>
    <row r="76" spans="1:9" s="2" customFormat="1" ht="15.5" customHeight="1">
      <c r="A76" s="47"/>
      <c r="B76" s="42"/>
      <c r="C76" s="35">
        <v>2026</v>
      </c>
      <c r="D76" s="59" t="s">
        <v>2</v>
      </c>
      <c r="E76" s="60"/>
      <c r="F76" s="60"/>
      <c r="G76" s="60"/>
      <c r="H76" s="61"/>
      <c r="I76" s="47"/>
    </row>
    <row r="77" spans="1:9" s="2" customFormat="1" ht="15.5" customHeight="1">
      <c r="A77" s="47"/>
      <c r="B77" s="42"/>
      <c r="C77" s="35">
        <v>2027</v>
      </c>
      <c r="D77" s="59" t="s">
        <v>2</v>
      </c>
      <c r="E77" s="60"/>
      <c r="F77" s="60"/>
      <c r="G77" s="60"/>
      <c r="H77" s="61"/>
      <c r="I77" s="47"/>
    </row>
    <row r="78" spans="1:9" s="2" customFormat="1" ht="15.5" customHeight="1">
      <c r="A78" s="47"/>
      <c r="B78" s="42"/>
      <c r="C78" s="35">
        <v>2028</v>
      </c>
      <c r="D78" s="59" t="s">
        <v>2</v>
      </c>
      <c r="E78" s="60"/>
      <c r="F78" s="60"/>
      <c r="G78" s="60"/>
      <c r="H78" s="61"/>
      <c r="I78" s="47"/>
    </row>
    <row r="79" spans="1:9" s="2" customFormat="1" ht="15.5" customHeight="1">
      <c r="A79" s="47"/>
      <c r="B79" s="42"/>
      <c r="C79" s="35">
        <v>2029</v>
      </c>
      <c r="D79" s="59" t="s">
        <v>2</v>
      </c>
      <c r="E79" s="60"/>
      <c r="F79" s="60"/>
      <c r="G79" s="60"/>
      <c r="H79" s="61"/>
      <c r="I79" s="47"/>
    </row>
    <row r="80" spans="1:9" s="2" customFormat="1" ht="15.5" customHeight="1">
      <c r="A80" s="47"/>
      <c r="B80" s="42"/>
      <c r="C80" s="35">
        <v>2030</v>
      </c>
      <c r="D80" s="59" t="s">
        <v>2</v>
      </c>
      <c r="E80" s="60"/>
      <c r="F80" s="60"/>
      <c r="G80" s="60"/>
      <c r="H80" s="61"/>
      <c r="I80" s="47"/>
    </row>
    <row r="81" spans="1:9" s="2" customFormat="1" ht="15.5" customHeight="1">
      <c r="A81" s="47" t="s">
        <v>33</v>
      </c>
      <c r="B81" s="42" t="s">
        <v>34</v>
      </c>
      <c r="C81" s="14">
        <v>2022</v>
      </c>
      <c r="D81" s="59" t="s">
        <v>2</v>
      </c>
      <c r="E81" s="60"/>
      <c r="F81" s="60"/>
      <c r="G81" s="60"/>
      <c r="H81" s="61"/>
      <c r="I81" s="47" t="s">
        <v>1</v>
      </c>
    </row>
    <row r="82" spans="1:9" s="2" customFormat="1" ht="15.5" customHeight="1">
      <c r="A82" s="47"/>
      <c r="B82" s="42"/>
      <c r="C82" s="14">
        <v>2023</v>
      </c>
      <c r="D82" s="59" t="s">
        <v>2</v>
      </c>
      <c r="E82" s="60"/>
      <c r="F82" s="60"/>
      <c r="G82" s="60"/>
      <c r="H82" s="61"/>
      <c r="I82" s="47"/>
    </row>
    <row r="83" spans="1:9" s="2" customFormat="1" ht="15.5" customHeight="1">
      <c r="A83" s="47"/>
      <c r="B83" s="42"/>
      <c r="C83" s="14">
        <v>2024</v>
      </c>
      <c r="D83" s="59" t="s">
        <v>2</v>
      </c>
      <c r="E83" s="60"/>
      <c r="F83" s="60"/>
      <c r="G83" s="60"/>
      <c r="H83" s="61"/>
      <c r="I83" s="47"/>
    </row>
    <row r="84" spans="1:9" s="2" customFormat="1" ht="15.5" customHeight="1">
      <c r="A84" s="47"/>
      <c r="B84" s="42"/>
      <c r="C84" s="35">
        <v>2025</v>
      </c>
      <c r="D84" s="59" t="s">
        <v>2</v>
      </c>
      <c r="E84" s="60"/>
      <c r="F84" s="60"/>
      <c r="G84" s="60"/>
      <c r="H84" s="61"/>
      <c r="I84" s="47"/>
    </row>
    <row r="85" spans="1:9" s="2" customFormat="1" ht="15.5" customHeight="1">
      <c r="A85" s="47"/>
      <c r="B85" s="42"/>
      <c r="C85" s="35">
        <v>2026</v>
      </c>
      <c r="D85" s="59" t="s">
        <v>2</v>
      </c>
      <c r="E85" s="60"/>
      <c r="F85" s="60"/>
      <c r="G85" s="60"/>
      <c r="H85" s="61"/>
      <c r="I85" s="47"/>
    </row>
    <row r="86" spans="1:9" s="2" customFormat="1" ht="15.5" customHeight="1">
      <c r="A86" s="47"/>
      <c r="B86" s="42"/>
      <c r="C86" s="35">
        <v>2027</v>
      </c>
      <c r="D86" s="59" t="s">
        <v>2</v>
      </c>
      <c r="E86" s="60"/>
      <c r="F86" s="60"/>
      <c r="G86" s="60"/>
      <c r="H86" s="61"/>
      <c r="I86" s="47"/>
    </row>
    <row r="87" spans="1:9" s="2" customFormat="1" ht="15.5" customHeight="1">
      <c r="A87" s="47"/>
      <c r="B87" s="42"/>
      <c r="C87" s="35">
        <v>2028</v>
      </c>
      <c r="D87" s="59" t="s">
        <v>2</v>
      </c>
      <c r="E87" s="60"/>
      <c r="F87" s="60"/>
      <c r="G87" s="60"/>
      <c r="H87" s="61"/>
      <c r="I87" s="47"/>
    </row>
    <row r="88" spans="1:9" s="2" customFormat="1" ht="15.5" customHeight="1">
      <c r="A88" s="47"/>
      <c r="B88" s="42"/>
      <c r="C88" s="35">
        <v>2029</v>
      </c>
      <c r="D88" s="59" t="s">
        <v>2</v>
      </c>
      <c r="E88" s="60"/>
      <c r="F88" s="60"/>
      <c r="G88" s="60"/>
      <c r="H88" s="61"/>
      <c r="I88" s="47"/>
    </row>
    <row r="89" spans="1:9" s="2" customFormat="1" ht="15.5" customHeight="1">
      <c r="A89" s="47"/>
      <c r="B89" s="42"/>
      <c r="C89" s="35">
        <v>2030</v>
      </c>
      <c r="D89" s="59" t="s">
        <v>2</v>
      </c>
      <c r="E89" s="60"/>
      <c r="F89" s="60"/>
      <c r="G89" s="60"/>
      <c r="H89" s="61"/>
      <c r="I89" s="47"/>
    </row>
    <row r="90" spans="1:9" s="2" customFormat="1" ht="15.5">
      <c r="A90" s="48" t="s">
        <v>68</v>
      </c>
      <c r="B90" s="44" t="s">
        <v>69</v>
      </c>
      <c r="C90" s="23">
        <v>2022</v>
      </c>
      <c r="D90" s="3">
        <f>SUM(E90:H90)</f>
        <v>763.3</v>
      </c>
      <c r="E90" s="3"/>
      <c r="F90" s="3">
        <v>763.3</v>
      </c>
      <c r="G90" s="3"/>
      <c r="H90" s="3"/>
      <c r="I90" s="48" t="s">
        <v>1</v>
      </c>
    </row>
    <row r="91" spans="1:9" s="2" customFormat="1" ht="15.5">
      <c r="A91" s="49"/>
      <c r="B91" s="45"/>
      <c r="C91" s="37">
        <v>2023</v>
      </c>
      <c r="D91" s="3">
        <f>SUM(E91:H91)</f>
        <v>752.9</v>
      </c>
      <c r="E91" s="3"/>
      <c r="F91" s="3">
        <v>752.9</v>
      </c>
      <c r="G91" s="3"/>
      <c r="H91" s="3"/>
      <c r="I91" s="49"/>
    </row>
    <row r="92" spans="1:9" s="2" customFormat="1" ht="15.5">
      <c r="A92" s="37"/>
      <c r="B92" s="41" t="s">
        <v>3</v>
      </c>
      <c r="C92" s="39"/>
      <c r="D92" s="4">
        <f>SUM(D90:D91)</f>
        <v>1516.1999999999998</v>
      </c>
      <c r="E92" s="4">
        <f t="shared" ref="E92:H92" si="0">SUM(E90:E91)</f>
        <v>0</v>
      </c>
      <c r="F92" s="4">
        <f t="shared" si="0"/>
        <v>1516.1999999999998</v>
      </c>
      <c r="G92" s="4">
        <f t="shared" si="0"/>
        <v>0</v>
      </c>
      <c r="H92" s="4">
        <f t="shared" si="0"/>
        <v>0</v>
      </c>
      <c r="I92" s="37"/>
    </row>
    <row r="93" spans="1:9" s="2" customFormat="1" ht="15">
      <c r="A93" s="46"/>
      <c r="B93" s="43" t="s">
        <v>11</v>
      </c>
      <c r="C93" s="15">
        <v>2022</v>
      </c>
      <c r="D93" s="4">
        <f>SUM(E93:H93)</f>
        <v>24347.1</v>
      </c>
      <c r="E93" s="4">
        <f>E23+E33+E43+E53</f>
        <v>0</v>
      </c>
      <c r="F93" s="4">
        <f>F23+F33+F43+F53+F90</f>
        <v>841.5</v>
      </c>
      <c r="G93" s="4">
        <f t="shared" ref="G93:H95" si="1">G23+G33+G43+G53</f>
        <v>20625.599999999999</v>
      </c>
      <c r="H93" s="4">
        <f t="shared" si="1"/>
        <v>2880</v>
      </c>
      <c r="I93" s="46"/>
    </row>
    <row r="94" spans="1:9" s="2" customFormat="1" ht="15">
      <c r="A94" s="46"/>
      <c r="B94" s="43"/>
      <c r="C94" s="15">
        <v>2023</v>
      </c>
      <c r="D94" s="4">
        <f>SUM(E94:H94)</f>
        <v>27308.400000000001</v>
      </c>
      <c r="E94" s="4">
        <f>E24+E34+E44+E54</f>
        <v>0</v>
      </c>
      <c r="F94" s="4">
        <f>F24+F34+F44+F54+F91</f>
        <v>830.9</v>
      </c>
      <c r="G94" s="4">
        <f t="shared" si="1"/>
        <v>23233.3</v>
      </c>
      <c r="H94" s="4">
        <f t="shared" si="1"/>
        <v>3244.2</v>
      </c>
      <c r="I94" s="46"/>
    </row>
    <row r="95" spans="1:9" s="2" customFormat="1" ht="15">
      <c r="A95" s="46"/>
      <c r="B95" s="43"/>
      <c r="C95" s="15">
        <v>2024</v>
      </c>
      <c r="D95" s="4">
        <f>SUM(E95:H95)</f>
        <v>24264.7</v>
      </c>
      <c r="E95" s="4">
        <f>E25+E35+E45+E55</f>
        <v>0</v>
      </c>
      <c r="F95" s="4">
        <f>F25+F35+F45+F55</f>
        <v>82.5</v>
      </c>
      <c r="G95" s="4">
        <f t="shared" si="1"/>
        <v>20938</v>
      </c>
      <c r="H95" s="4">
        <f t="shared" si="1"/>
        <v>3244.2</v>
      </c>
      <c r="I95" s="46"/>
    </row>
    <row r="96" spans="1:9" s="2" customFormat="1" ht="15">
      <c r="A96" s="46"/>
      <c r="B96" s="43"/>
      <c r="C96" s="34">
        <v>2025</v>
      </c>
      <c r="D96" s="4">
        <f>SUM(E96:H96)</f>
        <v>25251.600000000002</v>
      </c>
      <c r="E96" s="4">
        <f t="shared" ref="E96:H96" si="2">E26+E36+E46+E56</f>
        <v>0</v>
      </c>
      <c r="F96" s="4">
        <f t="shared" si="2"/>
        <v>82.5</v>
      </c>
      <c r="G96" s="4">
        <f t="shared" si="2"/>
        <v>21924.9</v>
      </c>
      <c r="H96" s="4">
        <f t="shared" si="2"/>
        <v>3244.2</v>
      </c>
      <c r="I96" s="46"/>
    </row>
    <row r="97" spans="1:9" s="2" customFormat="1" ht="15">
      <c r="A97" s="46"/>
      <c r="B97" s="43"/>
      <c r="C97" s="34">
        <v>2026</v>
      </c>
      <c r="D97" s="4">
        <f>SUM(E97:H97)</f>
        <v>26128.600000000002</v>
      </c>
      <c r="E97" s="4">
        <f t="shared" ref="E97:H97" si="3">E27+E37+E47+E57</f>
        <v>0</v>
      </c>
      <c r="F97" s="4">
        <f t="shared" si="3"/>
        <v>82.5</v>
      </c>
      <c r="G97" s="4">
        <f t="shared" si="3"/>
        <v>22801.9</v>
      </c>
      <c r="H97" s="4">
        <f t="shared" si="3"/>
        <v>3244.2</v>
      </c>
      <c r="I97" s="46"/>
    </row>
    <row r="98" spans="1:9" s="2" customFormat="1" ht="15">
      <c r="A98" s="46"/>
      <c r="B98" s="43"/>
      <c r="C98" s="34">
        <v>2027</v>
      </c>
      <c r="D98" s="4">
        <f>SUM(E98:H98)</f>
        <v>27040.7</v>
      </c>
      <c r="E98" s="4">
        <f t="shared" ref="E98:H98" si="4">E28+E38+E48+E58</f>
        <v>0</v>
      </c>
      <c r="F98" s="4">
        <f t="shared" si="4"/>
        <v>82.5</v>
      </c>
      <c r="G98" s="4">
        <f t="shared" si="4"/>
        <v>23714</v>
      </c>
      <c r="H98" s="4">
        <f t="shared" si="4"/>
        <v>3244.2</v>
      </c>
      <c r="I98" s="46"/>
    </row>
    <row r="99" spans="1:9" s="2" customFormat="1" ht="15">
      <c r="A99" s="46"/>
      <c r="B99" s="43"/>
      <c r="C99" s="34">
        <v>2028</v>
      </c>
      <c r="D99" s="4">
        <f>SUM(E99:H99)</f>
        <v>27989.3</v>
      </c>
      <c r="E99" s="4">
        <f t="shared" ref="E99:H99" si="5">E29+E39+E49+E59</f>
        <v>0</v>
      </c>
      <c r="F99" s="4">
        <f t="shared" si="5"/>
        <v>82.5</v>
      </c>
      <c r="G99" s="4">
        <f t="shared" si="5"/>
        <v>24662.6</v>
      </c>
      <c r="H99" s="4">
        <f t="shared" si="5"/>
        <v>3244.2</v>
      </c>
      <c r="I99" s="46"/>
    </row>
    <row r="100" spans="1:9" s="2" customFormat="1" ht="15">
      <c r="A100" s="46"/>
      <c r="B100" s="43"/>
      <c r="C100" s="34">
        <v>2029</v>
      </c>
      <c r="D100" s="4">
        <f>SUM(E100:H100)</f>
        <v>28975.8</v>
      </c>
      <c r="E100" s="4">
        <f t="shared" ref="E100:H100" si="6">E30+E40+E50+E60</f>
        <v>0</v>
      </c>
      <c r="F100" s="4">
        <f t="shared" si="6"/>
        <v>82.5</v>
      </c>
      <c r="G100" s="4">
        <f t="shared" si="6"/>
        <v>25649.1</v>
      </c>
      <c r="H100" s="4">
        <f t="shared" si="6"/>
        <v>3244.2</v>
      </c>
      <c r="I100" s="46"/>
    </row>
    <row r="101" spans="1:9" s="2" customFormat="1" ht="15">
      <c r="A101" s="46"/>
      <c r="B101" s="43"/>
      <c r="C101" s="34">
        <v>2030</v>
      </c>
      <c r="D101" s="4">
        <f>SUM(E101:H101)</f>
        <v>30001.8</v>
      </c>
      <c r="E101" s="4">
        <f t="shared" ref="E101:H101" si="7">E31+E41+E51+E61</f>
        <v>0</v>
      </c>
      <c r="F101" s="4">
        <f t="shared" si="7"/>
        <v>82.5</v>
      </c>
      <c r="G101" s="4">
        <f t="shared" si="7"/>
        <v>26675.1</v>
      </c>
      <c r="H101" s="4">
        <f t="shared" si="7"/>
        <v>3244.2</v>
      </c>
      <c r="I101" s="46"/>
    </row>
    <row r="102" spans="1:9" s="2" customFormat="1" ht="30.5">
      <c r="A102" s="15"/>
      <c r="B102" s="16" t="s">
        <v>35</v>
      </c>
      <c r="C102" s="15"/>
      <c r="D102" s="4">
        <f>SUM(D93:D101)</f>
        <v>241307.99999999997</v>
      </c>
      <c r="E102" s="4">
        <f>SUM(E93:E101)</f>
        <v>0</v>
      </c>
      <c r="F102" s="4">
        <f>SUM(F93:F101)</f>
        <v>2249.9</v>
      </c>
      <c r="G102" s="4">
        <f>SUM(G93:G101)</f>
        <v>210224.5</v>
      </c>
      <c r="H102" s="4">
        <f>SUM(H93:H101)</f>
        <v>28833.600000000002</v>
      </c>
      <c r="I102" s="15"/>
    </row>
    <row r="103" spans="1:9" s="2" customFormat="1" ht="15" customHeight="1">
      <c r="A103" s="56" t="s">
        <v>36</v>
      </c>
      <c r="B103" s="57"/>
      <c r="C103" s="57"/>
      <c r="D103" s="57"/>
      <c r="E103" s="57"/>
      <c r="F103" s="57"/>
      <c r="G103" s="57"/>
      <c r="H103" s="57"/>
      <c r="I103" s="58"/>
    </row>
    <row r="104" spans="1:9" s="2" customFormat="1" ht="15.5" customHeight="1">
      <c r="A104" s="47" t="s">
        <v>37</v>
      </c>
      <c r="B104" s="42" t="s">
        <v>38</v>
      </c>
      <c r="C104" s="14">
        <v>2022</v>
      </c>
      <c r="D104" s="59" t="s">
        <v>2</v>
      </c>
      <c r="E104" s="60"/>
      <c r="F104" s="60"/>
      <c r="G104" s="60"/>
      <c r="H104" s="61"/>
      <c r="I104" s="47" t="s">
        <v>1</v>
      </c>
    </row>
    <row r="105" spans="1:9" s="2" customFormat="1" ht="15.5" customHeight="1">
      <c r="A105" s="47"/>
      <c r="B105" s="42"/>
      <c r="C105" s="14">
        <v>2023</v>
      </c>
      <c r="D105" s="59" t="s">
        <v>2</v>
      </c>
      <c r="E105" s="60"/>
      <c r="F105" s="60"/>
      <c r="G105" s="60"/>
      <c r="H105" s="61"/>
      <c r="I105" s="47"/>
    </row>
    <row r="106" spans="1:9" s="2" customFormat="1" ht="15.5" customHeight="1">
      <c r="A106" s="47"/>
      <c r="B106" s="42"/>
      <c r="C106" s="14">
        <v>2024</v>
      </c>
      <c r="D106" s="59" t="s">
        <v>2</v>
      </c>
      <c r="E106" s="60"/>
      <c r="F106" s="60"/>
      <c r="G106" s="60"/>
      <c r="H106" s="61"/>
      <c r="I106" s="47"/>
    </row>
    <row r="107" spans="1:9" s="2" customFormat="1" ht="15.5" customHeight="1">
      <c r="A107" s="47"/>
      <c r="B107" s="42"/>
      <c r="C107" s="35">
        <v>2025</v>
      </c>
      <c r="D107" s="59" t="s">
        <v>2</v>
      </c>
      <c r="E107" s="60"/>
      <c r="F107" s="60"/>
      <c r="G107" s="60"/>
      <c r="H107" s="61"/>
      <c r="I107" s="47"/>
    </row>
    <row r="108" spans="1:9" s="2" customFormat="1" ht="15.5" customHeight="1">
      <c r="A108" s="47"/>
      <c r="B108" s="42"/>
      <c r="C108" s="35">
        <v>2026</v>
      </c>
      <c r="D108" s="59" t="s">
        <v>2</v>
      </c>
      <c r="E108" s="60"/>
      <c r="F108" s="60"/>
      <c r="G108" s="60"/>
      <c r="H108" s="61"/>
      <c r="I108" s="47"/>
    </row>
    <row r="109" spans="1:9" s="2" customFormat="1" ht="15.5" customHeight="1">
      <c r="A109" s="47"/>
      <c r="B109" s="42"/>
      <c r="C109" s="35">
        <v>2027</v>
      </c>
      <c r="D109" s="59" t="s">
        <v>2</v>
      </c>
      <c r="E109" s="60"/>
      <c r="F109" s="60"/>
      <c r="G109" s="60"/>
      <c r="H109" s="61"/>
      <c r="I109" s="47"/>
    </row>
    <row r="110" spans="1:9" s="2" customFormat="1" ht="15.5" customHeight="1">
      <c r="A110" s="47"/>
      <c r="B110" s="42"/>
      <c r="C110" s="35">
        <v>2028</v>
      </c>
      <c r="D110" s="59" t="s">
        <v>2</v>
      </c>
      <c r="E110" s="60"/>
      <c r="F110" s="60"/>
      <c r="G110" s="60"/>
      <c r="H110" s="61"/>
      <c r="I110" s="47"/>
    </row>
    <row r="111" spans="1:9" s="2" customFormat="1" ht="15.5" customHeight="1">
      <c r="A111" s="47"/>
      <c r="B111" s="42"/>
      <c r="C111" s="35">
        <v>2029</v>
      </c>
      <c r="D111" s="59" t="s">
        <v>2</v>
      </c>
      <c r="E111" s="60"/>
      <c r="F111" s="60"/>
      <c r="G111" s="60"/>
      <c r="H111" s="61"/>
      <c r="I111" s="47"/>
    </row>
    <row r="112" spans="1:9" s="2" customFormat="1" ht="15.5" customHeight="1">
      <c r="A112" s="47"/>
      <c r="B112" s="42"/>
      <c r="C112" s="35">
        <v>2030</v>
      </c>
      <c r="D112" s="59" t="s">
        <v>2</v>
      </c>
      <c r="E112" s="60"/>
      <c r="F112" s="60"/>
      <c r="G112" s="60"/>
      <c r="H112" s="61"/>
      <c r="I112" s="47"/>
    </row>
    <row r="113" spans="1:9" s="2" customFormat="1" ht="15.5">
      <c r="A113" s="47" t="s">
        <v>39</v>
      </c>
      <c r="B113" s="42" t="s">
        <v>40</v>
      </c>
      <c r="C113" s="13">
        <v>2022</v>
      </c>
      <c r="D113" s="5">
        <f>SUM(E113:H113)</f>
        <v>0</v>
      </c>
      <c r="E113" s="5"/>
      <c r="F113" s="5"/>
      <c r="G113" s="5">
        <f>50-50</f>
        <v>0</v>
      </c>
      <c r="H113" s="5"/>
      <c r="I113" s="47" t="s">
        <v>4</v>
      </c>
    </row>
    <row r="114" spans="1:9" s="2" customFormat="1" ht="15.5">
      <c r="A114" s="47"/>
      <c r="B114" s="42"/>
      <c r="C114" s="13">
        <v>2023</v>
      </c>
      <c r="D114" s="5">
        <f>SUM(E114:H114)</f>
        <v>50</v>
      </c>
      <c r="E114" s="5"/>
      <c r="F114" s="5"/>
      <c r="G114" s="5">
        <v>50</v>
      </c>
      <c r="H114" s="5"/>
      <c r="I114" s="47"/>
    </row>
    <row r="115" spans="1:9" s="2" customFormat="1" ht="15.5">
      <c r="A115" s="47"/>
      <c r="B115" s="42"/>
      <c r="C115" s="13">
        <v>2024</v>
      </c>
      <c r="D115" s="5">
        <f>SUM(E115:H115)</f>
        <v>50</v>
      </c>
      <c r="E115" s="5"/>
      <c r="F115" s="5"/>
      <c r="G115" s="5">
        <v>50</v>
      </c>
      <c r="H115" s="5"/>
      <c r="I115" s="47"/>
    </row>
    <row r="116" spans="1:9" s="2" customFormat="1" ht="15.5">
      <c r="A116" s="47"/>
      <c r="B116" s="42"/>
      <c r="C116" s="36">
        <v>2025</v>
      </c>
      <c r="D116" s="5">
        <f>SUM(E116:H116)</f>
        <v>50</v>
      </c>
      <c r="E116" s="5"/>
      <c r="F116" s="5"/>
      <c r="G116" s="5">
        <v>50</v>
      </c>
      <c r="H116" s="5"/>
      <c r="I116" s="47"/>
    </row>
    <row r="117" spans="1:9" s="2" customFormat="1" ht="15.5">
      <c r="A117" s="47"/>
      <c r="B117" s="42"/>
      <c r="C117" s="36">
        <v>2026</v>
      </c>
      <c r="D117" s="5">
        <f>SUM(E117:H117)</f>
        <v>50</v>
      </c>
      <c r="E117" s="5"/>
      <c r="F117" s="5"/>
      <c r="G117" s="5">
        <v>50</v>
      </c>
      <c r="H117" s="5"/>
      <c r="I117" s="47"/>
    </row>
    <row r="118" spans="1:9" s="2" customFormat="1" ht="15.5">
      <c r="A118" s="47"/>
      <c r="B118" s="42"/>
      <c r="C118" s="36">
        <v>2027</v>
      </c>
      <c r="D118" s="5">
        <f>SUM(E118:H118)</f>
        <v>50</v>
      </c>
      <c r="E118" s="5"/>
      <c r="F118" s="5"/>
      <c r="G118" s="5">
        <v>50</v>
      </c>
      <c r="H118" s="5"/>
      <c r="I118" s="47"/>
    </row>
    <row r="119" spans="1:9" s="2" customFormat="1" ht="15.5">
      <c r="A119" s="47"/>
      <c r="B119" s="42"/>
      <c r="C119" s="36">
        <v>2028</v>
      </c>
      <c r="D119" s="5">
        <f>SUM(E119:H119)</f>
        <v>50</v>
      </c>
      <c r="E119" s="5"/>
      <c r="F119" s="5"/>
      <c r="G119" s="5">
        <v>50</v>
      </c>
      <c r="H119" s="5"/>
      <c r="I119" s="47"/>
    </row>
    <row r="120" spans="1:9" s="2" customFormat="1" ht="15.5">
      <c r="A120" s="47"/>
      <c r="B120" s="42"/>
      <c r="C120" s="36">
        <v>2029</v>
      </c>
      <c r="D120" s="5">
        <f>SUM(E120:H120)</f>
        <v>50</v>
      </c>
      <c r="E120" s="5"/>
      <c r="F120" s="5"/>
      <c r="G120" s="5">
        <v>50</v>
      </c>
      <c r="H120" s="5"/>
      <c r="I120" s="47"/>
    </row>
    <row r="121" spans="1:9" s="2" customFormat="1" ht="15.5">
      <c r="A121" s="47"/>
      <c r="B121" s="42"/>
      <c r="C121" s="36">
        <v>2030</v>
      </c>
      <c r="D121" s="5">
        <f>SUM(E121:H121)</f>
        <v>50</v>
      </c>
      <c r="E121" s="5"/>
      <c r="F121" s="5"/>
      <c r="G121" s="5">
        <v>50</v>
      </c>
      <c r="H121" s="5"/>
      <c r="I121" s="47"/>
    </row>
    <row r="122" spans="1:9" s="2" customFormat="1" ht="15">
      <c r="A122" s="15"/>
      <c r="B122" s="16" t="s">
        <v>3</v>
      </c>
      <c r="C122" s="15"/>
      <c r="D122" s="4">
        <f>SUM(D113:D121)</f>
        <v>400</v>
      </c>
      <c r="E122" s="4">
        <f>SUM(E113:E121)</f>
        <v>0</v>
      </c>
      <c r="F122" s="4">
        <f>SUM(F113:F121)</f>
        <v>0</v>
      </c>
      <c r="G122" s="4">
        <f>SUM(G113:G121)</f>
        <v>400</v>
      </c>
      <c r="H122" s="4">
        <f>SUM(H113:H121)</f>
        <v>0</v>
      </c>
      <c r="I122" s="15"/>
    </row>
    <row r="123" spans="1:9" s="2" customFormat="1" ht="15.5" customHeight="1">
      <c r="A123" s="47" t="s">
        <v>41</v>
      </c>
      <c r="B123" s="42" t="s">
        <v>42</v>
      </c>
      <c r="C123" s="13">
        <v>2022</v>
      </c>
      <c r="D123" s="59" t="s">
        <v>2</v>
      </c>
      <c r="E123" s="60"/>
      <c r="F123" s="60"/>
      <c r="G123" s="60"/>
      <c r="H123" s="61"/>
      <c r="I123" s="47" t="s">
        <v>1</v>
      </c>
    </row>
    <row r="124" spans="1:9" s="2" customFormat="1" ht="15.5" customHeight="1">
      <c r="A124" s="47"/>
      <c r="B124" s="42"/>
      <c r="C124" s="13">
        <v>2023</v>
      </c>
      <c r="D124" s="59" t="s">
        <v>2</v>
      </c>
      <c r="E124" s="60"/>
      <c r="F124" s="60"/>
      <c r="G124" s="60"/>
      <c r="H124" s="61"/>
      <c r="I124" s="47"/>
    </row>
    <row r="125" spans="1:9" s="2" customFormat="1" ht="15.5" customHeight="1">
      <c r="A125" s="47"/>
      <c r="B125" s="42"/>
      <c r="C125" s="13">
        <v>2024</v>
      </c>
      <c r="D125" s="59" t="s">
        <v>2</v>
      </c>
      <c r="E125" s="60"/>
      <c r="F125" s="60"/>
      <c r="G125" s="60"/>
      <c r="H125" s="61"/>
      <c r="I125" s="47"/>
    </row>
    <row r="126" spans="1:9" s="2" customFormat="1" ht="15.5" customHeight="1">
      <c r="A126" s="47"/>
      <c r="B126" s="42"/>
      <c r="C126" s="36">
        <v>2025</v>
      </c>
      <c r="D126" s="59" t="s">
        <v>2</v>
      </c>
      <c r="E126" s="60"/>
      <c r="F126" s="60"/>
      <c r="G126" s="60"/>
      <c r="H126" s="61"/>
      <c r="I126" s="47"/>
    </row>
    <row r="127" spans="1:9" s="2" customFormat="1" ht="15.5" customHeight="1">
      <c r="A127" s="47"/>
      <c r="B127" s="42"/>
      <c r="C127" s="36">
        <v>2026</v>
      </c>
      <c r="D127" s="59" t="s">
        <v>2</v>
      </c>
      <c r="E127" s="60"/>
      <c r="F127" s="60"/>
      <c r="G127" s="60"/>
      <c r="H127" s="61"/>
      <c r="I127" s="47"/>
    </row>
    <row r="128" spans="1:9" s="2" customFormat="1" ht="15.5" customHeight="1">
      <c r="A128" s="47"/>
      <c r="B128" s="42"/>
      <c r="C128" s="36">
        <v>2027</v>
      </c>
      <c r="D128" s="59" t="s">
        <v>2</v>
      </c>
      <c r="E128" s="60"/>
      <c r="F128" s="60"/>
      <c r="G128" s="60"/>
      <c r="H128" s="61"/>
      <c r="I128" s="47"/>
    </row>
    <row r="129" spans="1:9" s="2" customFormat="1" ht="15.5" customHeight="1">
      <c r="A129" s="47"/>
      <c r="B129" s="42"/>
      <c r="C129" s="36">
        <v>2028</v>
      </c>
      <c r="D129" s="59" t="s">
        <v>2</v>
      </c>
      <c r="E129" s="60"/>
      <c r="F129" s="60"/>
      <c r="G129" s="60"/>
      <c r="H129" s="61"/>
      <c r="I129" s="47"/>
    </row>
    <row r="130" spans="1:9" s="2" customFormat="1" ht="15.5" customHeight="1">
      <c r="A130" s="47"/>
      <c r="B130" s="42"/>
      <c r="C130" s="36">
        <v>2029</v>
      </c>
      <c r="D130" s="59" t="s">
        <v>2</v>
      </c>
      <c r="E130" s="60"/>
      <c r="F130" s="60"/>
      <c r="G130" s="60"/>
      <c r="H130" s="61"/>
      <c r="I130" s="47"/>
    </row>
    <row r="131" spans="1:9" s="2" customFormat="1" ht="15.5" customHeight="1">
      <c r="A131" s="47"/>
      <c r="B131" s="42"/>
      <c r="C131" s="36">
        <v>2030</v>
      </c>
      <c r="D131" s="59" t="s">
        <v>2</v>
      </c>
      <c r="E131" s="60"/>
      <c r="F131" s="60"/>
      <c r="G131" s="60"/>
      <c r="H131" s="61"/>
      <c r="I131" s="47"/>
    </row>
    <row r="132" spans="1:9" s="2" customFormat="1" ht="15">
      <c r="A132" s="46"/>
      <c r="B132" s="43" t="s">
        <v>43</v>
      </c>
      <c r="C132" s="10">
        <v>2022</v>
      </c>
      <c r="D132" s="4">
        <f>SUM(E132:H132)</f>
        <v>0</v>
      </c>
      <c r="E132" s="4">
        <f t="shared" ref="E132:H140" si="8">E113</f>
        <v>0</v>
      </c>
      <c r="F132" s="4">
        <f t="shared" si="8"/>
        <v>0</v>
      </c>
      <c r="G132" s="4">
        <f t="shared" si="8"/>
        <v>0</v>
      </c>
      <c r="H132" s="4">
        <f t="shared" si="8"/>
        <v>0</v>
      </c>
      <c r="I132" s="46"/>
    </row>
    <row r="133" spans="1:9" s="2" customFormat="1" ht="15">
      <c r="A133" s="46"/>
      <c r="B133" s="43"/>
      <c r="C133" s="10">
        <v>2023</v>
      </c>
      <c r="D133" s="4">
        <f>SUM(E133:H133)</f>
        <v>50</v>
      </c>
      <c r="E133" s="4">
        <f t="shared" si="8"/>
        <v>0</v>
      </c>
      <c r="F133" s="4">
        <f t="shared" si="8"/>
        <v>0</v>
      </c>
      <c r="G133" s="4">
        <f t="shared" si="8"/>
        <v>50</v>
      </c>
      <c r="H133" s="4">
        <f t="shared" si="8"/>
        <v>0</v>
      </c>
      <c r="I133" s="46"/>
    </row>
    <row r="134" spans="1:9" s="2" customFormat="1" ht="15">
      <c r="A134" s="46"/>
      <c r="B134" s="43"/>
      <c r="C134" s="10">
        <v>2024</v>
      </c>
      <c r="D134" s="4">
        <f>SUM(E134:H134)</f>
        <v>50</v>
      </c>
      <c r="E134" s="4">
        <f t="shared" si="8"/>
        <v>0</v>
      </c>
      <c r="F134" s="4">
        <f t="shared" si="8"/>
        <v>0</v>
      </c>
      <c r="G134" s="4">
        <f t="shared" si="8"/>
        <v>50</v>
      </c>
      <c r="H134" s="4">
        <f t="shared" si="8"/>
        <v>0</v>
      </c>
      <c r="I134" s="46"/>
    </row>
    <row r="135" spans="1:9" s="2" customFormat="1" ht="15">
      <c r="A135" s="46"/>
      <c r="B135" s="43"/>
      <c r="C135" s="10">
        <v>2025</v>
      </c>
      <c r="D135" s="4">
        <f>SUM(E135:H135)</f>
        <v>50</v>
      </c>
      <c r="E135" s="4">
        <f t="shared" si="8"/>
        <v>0</v>
      </c>
      <c r="F135" s="4">
        <f t="shared" si="8"/>
        <v>0</v>
      </c>
      <c r="G135" s="4">
        <f t="shared" si="8"/>
        <v>50</v>
      </c>
      <c r="H135" s="4">
        <f t="shared" si="8"/>
        <v>0</v>
      </c>
      <c r="I135" s="46"/>
    </row>
    <row r="136" spans="1:9" s="2" customFormat="1" ht="15">
      <c r="A136" s="46"/>
      <c r="B136" s="43"/>
      <c r="C136" s="10">
        <v>2026</v>
      </c>
      <c r="D136" s="4">
        <f>SUM(E136:H136)</f>
        <v>50</v>
      </c>
      <c r="E136" s="4">
        <f t="shared" si="8"/>
        <v>0</v>
      </c>
      <c r="F136" s="4">
        <f t="shared" si="8"/>
        <v>0</v>
      </c>
      <c r="G136" s="4">
        <f t="shared" si="8"/>
        <v>50</v>
      </c>
      <c r="H136" s="4">
        <f t="shared" si="8"/>
        <v>0</v>
      </c>
      <c r="I136" s="46"/>
    </row>
    <row r="137" spans="1:9" s="2" customFormat="1" ht="15">
      <c r="A137" s="46"/>
      <c r="B137" s="43"/>
      <c r="C137" s="10">
        <v>2027</v>
      </c>
      <c r="D137" s="4">
        <f>SUM(E137:H137)</f>
        <v>50</v>
      </c>
      <c r="E137" s="4">
        <f t="shared" si="8"/>
        <v>0</v>
      </c>
      <c r="F137" s="4">
        <f t="shared" si="8"/>
        <v>0</v>
      </c>
      <c r="G137" s="4">
        <f t="shared" si="8"/>
        <v>50</v>
      </c>
      <c r="H137" s="4">
        <f t="shared" si="8"/>
        <v>0</v>
      </c>
      <c r="I137" s="46"/>
    </row>
    <row r="138" spans="1:9" s="2" customFormat="1" ht="15">
      <c r="A138" s="46"/>
      <c r="B138" s="43"/>
      <c r="C138" s="10">
        <v>2028</v>
      </c>
      <c r="D138" s="4">
        <f>SUM(E138:H138)</f>
        <v>50</v>
      </c>
      <c r="E138" s="4">
        <f t="shared" si="8"/>
        <v>0</v>
      </c>
      <c r="F138" s="4">
        <f t="shared" si="8"/>
        <v>0</v>
      </c>
      <c r="G138" s="4">
        <f t="shared" si="8"/>
        <v>50</v>
      </c>
      <c r="H138" s="4">
        <f t="shared" si="8"/>
        <v>0</v>
      </c>
      <c r="I138" s="46"/>
    </row>
    <row r="139" spans="1:9" s="2" customFormat="1" ht="15">
      <c r="A139" s="46"/>
      <c r="B139" s="43"/>
      <c r="C139" s="10">
        <v>2029</v>
      </c>
      <c r="D139" s="4">
        <f>SUM(E139:H139)</f>
        <v>50</v>
      </c>
      <c r="E139" s="4">
        <f t="shared" si="8"/>
        <v>0</v>
      </c>
      <c r="F139" s="4">
        <f t="shared" si="8"/>
        <v>0</v>
      </c>
      <c r="G139" s="4">
        <f t="shared" si="8"/>
        <v>50</v>
      </c>
      <c r="H139" s="4">
        <f t="shared" si="8"/>
        <v>0</v>
      </c>
      <c r="I139" s="46"/>
    </row>
    <row r="140" spans="1:9" s="2" customFormat="1" ht="15">
      <c r="A140" s="46"/>
      <c r="B140" s="43"/>
      <c r="C140" s="10">
        <v>2030</v>
      </c>
      <c r="D140" s="4">
        <f>SUM(E140:H140)</f>
        <v>50</v>
      </c>
      <c r="E140" s="4">
        <f t="shared" si="8"/>
        <v>0</v>
      </c>
      <c r="F140" s="4">
        <f t="shared" si="8"/>
        <v>0</v>
      </c>
      <c r="G140" s="4">
        <f t="shared" si="8"/>
        <v>50</v>
      </c>
      <c r="H140" s="4">
        <f t="shared" si="8"/>
        <v>0</v>
      </c>
      <c r="I140" s="46"/>
    </row>
    <row r="141" spans="1:9" s="2" customFormat="1" ht="30.5">
      <c r="A141" s="15"/>
      <c r="B141" s="16" t="s">
        <v>44</v>
      </c>
      <c r="C141" s="15"/>
      <c r="D141" s="4">
        <f>SUM(D132:D140)</f>
        <v>400</v>
      </c>
      <c r="E141" s="4">
        <f>SUM(E132:E140)</f>
        <v>0</v>
      </c>
      <c r="F141" s="4">
        <f>SUM(F132:F140)</f>
        <v>0</v>
      </c>
      <c r="G141" s="4">
        <f>SUM(G132:G140)</f>
        <v>400</v>
      </c>
      <c r="H141" s="4">
        <f>SUM(H132:H140)</f>
        <v>0</v>
      </c>
      <c r="I141" s="15"/>
    </row>
    <row r="142" spans="1:9" s="2" customFormat="1" ht="15" customHeight="1">
      <c r="A142" s="56" t="s">
        <v>45</v>
      </c>
      <c r="B142" s="57"/>
      <c r="C142" s="57"/>
      <c r="D142" s="57"/>
      <c r="E142" s="57"/>
      <c r="F142" s="57"/>
      <c r="G142" s="57"/>
      <c r="H142" s="57"/>
      <c r="I142" s="58"/>
    </row>
    <row r="143" spans="1:9" s="2" customFormat="1" ht="15.5">
      <c r="A143" s="47" t="s">
        <v>46</v>
      </c>
      <c r="B143" s="42" t="s">
        <v>47</v>
      </c>
      <c r="C143" s="14">
        <v>2022</v>
      </c>
      <c r="D143" s="3">
        <f>SUM(E143:H143)</f>
        <v>21665</v>
      </c>
      <c r="E143" s="3"/>
      <c r="F143" s="3"/>
      <c r="G143" s="3">
        <v>21665</v>
      </c>
      <c r="H143" s="3"/>
      <c r="I143" s="47" t="s">
        <v>1</v>
      </c>
    </row>
    <row r="144" spans="1:9" s="2" customFormat="1" ht="15.5">
      <c r="A144" s="47"/>
      <c r="B144" s="42"/>
      <c r="C144" s="14">
        <v>2023</v>
      </c>
      <c r="D144" s="3">
        <f>SUM(E144:H144)</f>
        <v>22986.6</v>
      </c>
      <c r="E144" s="3"/>
      <c r="F144" s="3"/>
      <c r="G144" s="3">
        <v>22986.6</v>
      </c>
      <c r="H144" s="3"/>
      <c r="I144" s="47"/>
    </row>
    <row r="145" spans="1:9" s="2" customFormat="1" ht="15.5">
      <c r="A145" s="47"/>
      <c r="B145" s="42"/>
      <c r="C145" s="14">
        <v>2024</v>
      </c>
      <c r="D145" s="3">
        <f>SUM(E145:H145)</f>
        <v>22986.6</v>
      </c>
      <c r="E145" s="3"/>
      <c r="F145" s="3"/>
      <c r="G145" s="3">
        <v>22986.6</v>
      </c>
      <c r="H145" s="3"/>
      <c r="I145" s="47"/>
    </row>
    <row r="146" spans="1:9" s="2" customFormat="1" ht="15.5">
      <c r="A146" s="47"/>
      <c r="B146" s="42"/>
      <c r="C146" s="35">
        <v>2025</v>
      </c>
      <c r="D146" s="3">
        <f>SUM(E146:H146)</f>
        <v>22986.6</v>
      </c>
      <c r="E146" s="3"/>
      <c r="F146" s="3"/>
      <c r="G146" s="3">
        <v>22986.6</v>
      </c>
      <c r="H146" s="3"/>
      <c r="I146" s="47"/>
    </row>
    <row r="147" spans="1:9" s="2" customFormat="1" ht="15.5">
      <c r="A147" s="47"/>
      <c r="B147" s="42"/>
      <c r="C147" s="35">
        <v>2026</v>
      </c>
      <c r="D147" s="3">
        <f>SUM(E147:H147)</f>
        <v>22986.6</v>
      </c>
      <c r="E147" s="3"/>
      <c r="F147" s="3"/>
      <c r="G147" s="3">
        <v>22986.6</v>
      </c>
      <c r="H147" s="3"/>
      <c r="I147" s="47"/>
    </row>
    <row r="148" spans="1:9" s="2" customFormat="1" ht="15.5">
      <c r="A148" s="47"/>
      <c r="B148" s="42"/>
      <c r="C148" s="35">
        <v>2027</v>
      </c>
      <c r="D148" s="3">
        <f>SUM(E148:H148)</f>
        <v>22986.6</v>
      </c>
      <c r="E148" s="3"/>
      <c r="F148" s="3"/>
      <c r="G148" s="3">
        <v>22986.6</v>
      </c>
      <c r="H148" s="3"/>
      <c r="I148" s="47"/>
    </row>
    <row r="149" spans="1:9" s="2" customFormat="1" ht="15.5">
      <c r="A149" s="47"/>
      <c r="B149" s="42"/>
      <c r="C149" s="35">
        <v>2028</v>
      </c>
      <c r="D149" s="3">
        <f>SUM(E149:H149)</f>
        <v>22986.6</v>
      </c>
      <c r="E149" s="3"/>
      <c r="F149" s="3"/>
      <c r="G149" s="3">
        <v>22986.6</v>
      </c>
      <c r="H149" s="3"/>
      <c r="I149" s="47"/>
    </row>
    <row r="150" spans="1:9" s="2" customFormat="1" ht="15.5">
      <c r="A150" s="47"/>
      <c r="B150" s="42"/>
      <c r="C150" s="35">
        <v>2029</v>
      </c>
      <c r="D150" s="3">
        <f>SUM(E150:H150)</f>
        <v>22986.6</v>
      </c>
      <c r="E150" s="3"/>
      <c r="F150" s="3"/>
      <c r="G150" s="3">
        <v>22986.6</v>
      </c>
      <c r="H150" s="3"/>
      <c r="I150" s="47"/>
    </row>
    <row r="151" spans="1:9" s="2" customFormat="1" ht="15.5">
      <c r="A151" s="47"/>
      <c r="B151" s="42"/>
      <c r="C151" s="35">
        <v>2030</v>
      </c>
      <c r="D151" s="3">
        <f>SUM(E151:H151)</f>
        <v>22986.6</v>
      </c>
      <c r="E151" s="3"/>
      <c r="F151" s="3"/>
      <c r="G151" s="3">
        <v>22986.6</v>
      </c>
      <c r="H151" s="3"/>
      <c r="I151" s="47"/>
    </row>
    <row r="152" spans="1:9" s="2" customFormat="1" ht="15">
      <c r="A152" s="15"/>
      <c r="B152" s="16" t="s">
        <v>3</v>
      </c>
      <c r="C152" s="15"/>
      <c r="D152" s="4">
        <f>SUM(D143:D151)</f>
        <v>205557.80000000002</v>
      </c>
      <c r="E152" s="4">
        <f>SUM(E143:E151)</f>
        <v>0</v>
      </c>
      <c r="F152" s="4">
        <f>SUM(F143:F151)</f>
        <v>0</v>
      </c>
      <c r="G152" s="4">
        <f>SUM(G143:G151)</f>
        <v>205557.80000000002</v>
      </c>
      <c r="H152" s="4">
        <f>SUM(H143:H151)</f>
        <v>0</v>
      </c>
      <c r="I152" s="15"/>
    </row>
    <row r="153" spans="1:9" s="2" customFormat="1" ht="15.5">
      <c r="A153" s="47" t="s">
        <v>48</v>
      </c>
      <c r="B153" s="42" t="s">
        <v>49</v>
      </c>
      <c r="C153" s="14">
        <v>2022</v>
      </c>
      <c r="D153" s="3">
        <f>SUM(E153:H153)</f>
        <v>139681.20000000001</v>
      </c>
      <c r="E153" s="3"/>
      <c r="F153" s="3">
        <f>139708.1-26.9</f>
        <v>139681.20000000001</v>
      </c>
      <c r="G153" s="3"/>
      <c r="H153" s="3"/>
      <c r="I153" s="47" t="s">
        <v>1</v>
      </c>
    </row>
    <row r="154" spans="1:9" s="2" customFormat="1" ht="15.5">
      <c r="A154" s="47"/>
      <c r="B154" s="42"/>
      <c r="C154" s="14">
        <v>2023</v>
      </c>
      <c r="D154" s="3">
        <f>SUM(E154:H154)</f>
        <v>153966.6</v>
      </c>
      <c r="E154" s="3"/>
      <c r="F154" s="3">
        <v>153966.6</v>
      </c>
      <c r="G154" s="3"/>
      <c r="H154" s="3"/>
      <c r="I154" s="47"/>
    </row>
    <row r="155" spans="1:9" s="2" customFormat="1" ht="15.5">
      <c r="A155" s="47"/>
      <c r="B155" s="42"/>
      <c r="C155" s="14">
        <v>2024</v>
      </c>
      <c r="D155" s="3">
        <f>SUM(E155:H155)</f>
        <v>160320</v>
      </c>
      <c r="E155" s="3"/>
      <c r="F155" s="3">
        <v>160320</v>
      </c>
      <c r="G155" s="3"/>
      <c r="H155" s="3"/>
      <c r="I155" s="47"/>
    </row>
    <row r="156" spans="1:9" s="2" customFormat="1" ht="15.5">
      <c r="A156" s="47"/>
      <c r="B156" s="42"/>
      <c r="C156" s="35">
        <v>2025</v>
      </c>
      <c r="D156" s="3">
        <f>SUM(E156:H156)</f>
        <v>166051.20000000001</v>
      </c>
      <c r="E156" s="3"/>
      <c r="F156" s="3">
        <v>166051.20000000001</v>
      </c>
      <c r="G156" s="3"/>
      <c r="H156" s="3"/>
      <c r="I156" s="47"/>
    </row>
    <row r="157" spans="1:9" s="2" customFormat="1" ht="15.5">
      <c r="A157" s="47"/>
      <c r="B157" s="42"/>
      <c r="C157" s="35">
        <v>2026</v>
      </c>
      <c r="D157" s="3">
        <f>SUM(E157:H157)</f>
        <v>166051.20000000001</v>
      </c>
      <c r="E157" s="3"/>
      <c r="F157" s="3">
        <v>166051.20000000001</v>
      </c>
      <c r="G157" s="3"/>
      <c r="H157" s="3"/>
      <c r="I157" s="47"/>
    </row>
    <row r="158" spans="1:9" s="2" customFormat="1" ht="15.5">
      <c r="A158" s="47"/>
      <c r="B158" s="42"/>
      <c r="C158" s="35">
        <v>2027</v>
      </c>
      <c r="D158" s="3">
        <f>SUM(E158:H158)</f>
        <v>166051.20000000001</v>
      </c>
      <c r="E158" s="3"/>
      <c r="F158" s="3">
        <v>166051.20000000001</v>
      </c>
      <c r="G158" s="3"/>
      <c r="H158" s="3"/>
      <c r="I158" s="47"/>
    </row>
    <row r="159" spans="1:9" s="2" customFormat="1" ht="15.5">
      <c r="A159" s="47"/>
      <c r="B159" s="42"/>
      <c r="C159" s="35">
        <v>2028</v>
      </c>
      <c r="D159" s="3">
        <f>SUM(E159:H159)</f>
        <v>166051.20000000001</v>
      </c>
      <c r="E159" s="3"/>
      <c r="F159" s="3">
        <v>166051.20000000001</v>
      </c>
      <c r="G159" s="3"/>
      <c r="H159" s="3"/>
      <c r="I159" s="47"/>
    </row>
    <row r="160" spans="1:9" s="2" customFormat="1" ht="15.5">
      <c r="A160" s="47"/>
      <c r="B160" s="42"/>
      <c r="C160" s="35">
        <v>2029</v>
      </c>
      <c r="D160" s="3">
        <f>SUM(E160:H160)</f>
        <v>166051.20000000001</v>
      </c>
      <c r="E160" s="3"/>
      <c r="F160" s="3">
        <v>166051.20000000001</v>
      </c>
      <c r="G160" s="3"/>
      <c r="H160" s="3"/>
      <c r="I160" s="47"/>
    </row>
    <row r="161" spans="1:9" s="2" customFormat="1" ht="15.5">
      <c r="A161" s="47"/>
      <c r="B161" s="42"/>
      <c r="C161" s="35">
        <v>2030</v>
      </c>
      <c r="D161" s="3">
        <f>SUM(E161:H161)</f>
        <v>166051.20000000001</v>
      </c>
      <c r="E161" s="3"/>
      <c r="F161" s="3">
        <v>166051.20000000001</v>
      </c>
      <c r="G161" s="3"/>
      <c r="H161" s="3"/>
      <c r="I161" s="47"/>
    </row>
    <row r="162" spans="1:9" s="2" customFormat="1" ht="15">
      <c r="A162" s="15"/>
      <c r="B162" s="16" t="s">
        <v>3</v>
      </c>
      <c r="C162" s="15"/>
      <c r="D162" s="4">
        <f>SUM(D153:D161)</f>
        <v>1450274.9999999998</v>
      </c>
      <c r="E162" s="4">
        <f>SUM(E153:E161)</f>
        <v>0</v>
      </c>
      <c r="F162" s="4">
        <f>SUM(F153:F161)</f>
        <v>1450274.9999999998</v>
      </c>
      <c r="G162" s="4">
        <f>SUM(G153:G161)</f>
        <v>0</v>
      </c>
      <c r="H162" s="4">
        <f>SUM(H153:H161)</f>
        <v>0</v>
      </c>
      <c r="I162" s="15"/>
    </row>
    <row r="163" spans="1:9" s="2" customFormat="1" ht="15.5">
      <c r="A163" s="47" t="s">
        <v>50</v>
      </c>
      <c r="B163" s="42" t="s">
        <v>51</v>
      </c>
      <c r="C163" s="14">
        <v>2022</v>
      </c>
      <c r="D163" s="3">
        <f>SUM(E163:H163)</f>
        <v>10834.3</v>
      </c>
      <c r="E163" s="3"/>
      <c r="F163" s="3"/>
      <c r="G163" s="3">
        <f>2641.2+8193.1</f>
        <v>10834.3</v>
      </c>
      <c r="H163" s="3"/>
      <c r="I163" s="47" t="s">
        <v>1</v>
      </c>
    </row>
    <row r="164" spans="1:9" s="2" customFormat="1" ht="15.5">
      <c r="A164" s="47"/>
      <c r="B164" s="42"/>
      <c r="C164" s="14">
        <v>2023</v>
      </c>
      <c r="D164" s="3">
        <f>SUM(E164:H164)</f>
        <v>30591.7</v>
      </c>
      <c r="E164" s="3"/>
      <c r="F164" s="3"/>
      <c r="G164" s="3">
        <f>6626.5+16807.4+7157.8</f>
        <v>30591.7</v>
      </c>
      <c r="H164" s="3"/>
      <c r="I164" s="47"/>
    </row>
    <row r="165" spans="1:9" s="2" customFormat="1" ht="15.5">
      <c r="A165" s="47"/>
      <c r="B165" s="42"/>
      <c r="C165" s="14">
        <v>2024</v>
      </c>
      <c r="D165" s="3">
        <f>SUM(E165:H165)</f>
        <v>6690.1</v>
      </c>
      <c r="E165" s="3"/>
      <c r="F165" s="3"/>
      <c r="G165" s="3">
        <f>6626.5+63.6</f>
        <v>6690.1</v>
      </c>
      <c r="H165" s="3"/>
      <c r="I165" s="47"/>
    </row>
    <row r="166" spans="1:9" s="2" customFormat="1" ht="15.5">
      <c r="A166" s="47"/>
      <c r="B166" s="42"/>
      <c r="C166" s="35">
        <v>2025</v>
      </c>
      <c r="D166" s="3">
        <f>SUM(E166:H166)</f>
        <v>6690.1</v>
      </c>
      <c r="E166" s="3"/>
      <c r="F166" s="3"/>
      <c r="G166" s="3">
        <f>6626.5+63.6</f>
        <v>6690.1</v>
      </c>
      <c r="H166" s="3"/>
      <c r="I166" s="47"/>
    </row>
    <row r="167" spans="1:9" s="2" customFormat="1" ht="15">
      <c r="A167" s="15"/>
      <c r="B167" s="16" t="s">
        <v>3</v>
      </c>
      <c r="C167" s="15"/>
      <c r="D167" s="4">
        <f>SUM(D163:D166)</f>
        <v>54806.2</v>
      </c>
      <c r="E167" s="4">
        <f>SUM(E163:E166)</f>
        <v>0</v>
      </c>
      <c r="F167" s="4">
        <f>SUM(F163:F166)</f>
        <v>0</v>
      </c>
      <c r="G167" s="4">
        <f>SUM(G163:G166)</f>
        <v>54806.2</v>
      </c>
      <c r="H167" s="4">
        <f>SUM(H163:H166)</f>
        <v>0</v>
      </c>
      <c r="I167" s="15"/>
    </row>
    <row r="168" spans="1:9" s="2" customFormat="1" ht="15.5">
      <c r="A168" s="48" t="s">
        <v>52</v>
      </c>
      <c r="B168" s="44" t="s">
        <v>53</v>
      </c>
      <c r="C168" s="14">
        <v>2022</v>
      </c>
      <c r="D168" s="3">
        <f>SUM(E168:H168)</f>
        <v>4166.3</v>
      </c>
      <c r="E168" s="3"/>
      <c r="F168" s="3"/>
      <c r="G168" s="3">
        <f>2001.2+118.1+2047</f>
        <v>4166.3</v>
      </c>
      <c r="H168" s="3"/>
      <c r="I168" s="48" t="s">
        <v>1</v>
      </c>
    </row>
    <row r="169" spans="1:9" s="2" customFormat="1" ht="15.5">
      <c r="A169" s="49"/>
      <c r="B169" s="45"/>
      <c r="C169" s="29">
        <v>2023</v>
      </c>
      <c r="D169" s="3">
        <f>SUM(E169:H169)</f>
        <v>233.8</v>
      </c>
      <c r="E169" s="3"/>
      <c r="F169" s="3"/>
      <c r="G169" s="3">
        <v>233.8</v>
      </c>
      <c r="H169" s="3"/>
      <c r="I169" s="49"/>
    </row>
    <row r="170" spans="1:9" s="2" customFormat="1" ht="15">
      <c r="A170" s="28"/>
      <c r="B170" s="30" t="s">
        <v>3</v>
      </c>
      <c r="C170" s="28"/>
      <c r="D170" s="4">
        <f>SUM(D168:D169)</f>
        <v>4400.1000000000004</v>
      </c>
      <c r="E170" s="4">
        <f t="shared" ref="E170:H170" si="9">SUM(E168:E169)</f>
        <v>0</v>
      </c>
      <c r="F170" s="4">
        <f t="shared" si="9"/>
        <v>0</v>
      </c>
      <c r="G170" s="4">
        <f t="shared" si="9"/>
        <v>4400.1000000000004</v>
      </c>
      <c r="H170" s="4">
        <f t="shared" si="9"/>
        <v>0</v>
      </c>
      <c r="I170" s="28"/>
    </row>
    <row r="171" spans="1:9" s="2" customFormat="1" ht="62">
      <c r="A171" s="14" t="s">
        <v>57</v>
      </c>
      <c r="B171" s="12" t="s">
        <v>59</v>
      </c>
      <c r="C171" s="14">
        <v>2022</v>
      </c>
      <c r="D171" s="3">
        <f>SUM(E171:H171)</f>
        <v>0</v>
      </c>
      <c r="E171" s="3"/>
      <c r="F171" s="3"/>
      <c r="G171" s="3">
        <f>600-600</f>
        <v>0</v>
      </c>
      <c r="H171" s="3"/>
      <c r="I171" s="14" t="s">
        <v>1</v>
      </c>
    </row>
    <row r="172" spans="1:9" s="2" customFormat="1" ht="15.5">
      <c r="A172" s="48" t="s">
        <v>58</v>
      </c>
      <c r="B172" s="44" t="s">
        <v>60</v>
      </c>
      <c r="C172" s="14">
        <v>2022</v>
      </c>
      <c r="D172" s="3">
        <f>SUM(E172:H172)</f>
        <v>0</v>
      </c>
      <c r="E172" s="3"/>
      <c r="F172" s="3"/>
      <c r="G172" s="3">
        <f>600-600</f>
        <v>0</v>
      </c>
      <c r="H172" s="3"/>
      <c r="I172" s="48" t="s">
        <v>1</v>
      </c>
    </row>
    <row r="173" spans="1:9" s="2" customFormat="1" ht="15.5">
      <c r="A173" s="49"/>
      <c r="B173" s="45"/>
      <c r="C173" s="25">
        <v>2023</v>
      </c>
      <c r="D173" s="3">
        <f>SUM(E173:H173)</f>
        <v>5604.9</v>
      </c>
      <c r="E173" s="3"/>
      <c r="F173" s="3"/>
      <c r="G173" s="3">
        <f>5090.4+514.5</f>
        <v>5604.9</v>
      </c>
      <c r="H173" s="3"/>
      <c r="I173" s="49"/>
    </row>
    <row r="174" spans="1:9" s="2" customFormat="1" ht="15">
      <c r="A174" s="27"/>
      <c r="B174" s="26" t="s">
        <v>3</v>
      </c>
      <c r="C174" s="27"/>
      <c r="D174" s="4">
        <f>SUM(D172:D173)</f>
        <v>5604.9</v>
      </c>
      <c r="E174" s="4">
        <f t="shared" ref="E174:H174" si="10">SUM(E172:E173)</f>
        <v>0</v>
      </c>
      <c r="F174" s="4">
        <f t="shared" si="10"/>
        <v>0</v>
      </c>
      <c r="G174" s="4">
        <f t="shared" si="10"/>
        <v>5604.9</v>
      </c>
      <c r="H174" s="4">
        <f t="shared" si="10"/>
        <v>0</v>
      </c>
      <c r="I174" s="27"/>
    </row>
    <row r="175" spans="1:9" s="2" customFormat="1" ht="46.5">
      <c r="A175" s="20" t="s">
        <v>62</v>
      </c>
      <c r="B175" s="19" t="s">
        <v>63</v>
      </c>
      <c r="C175" s="20">
        <v>2022</v>
      </c>
      <c r="D175" s="3">
        <f>SUM(E175:H175)</f>
        <v>2750</v>
      </c>
      <c r="E175" s="3"/>
      <c r="F175" s="3"/>
      <c r="G175" s="3">
        <v>2750</v>
      </c>
      <c r="H175" s="3"/>
      <c r="I175" s="20" t="s">
        <v>1</v>
      </c>
    </row>
    <row r="176" spans="1:9" s="2" customFormat="1" ht="62">
      <c r="A176" s="20" t="s">
        <v>64</v>
      </c>
      <c r="B176" s="19" t="s">
        <v>66</v>
      </c>
      <c r="C176" s="20">
        <v>2022</v>
      </c>
      <c r="D176" s="3">
        <f>SUM(E176:H176)</f>
        <v>22947.8</v>
      </c>
      <c r="E176" s="3"/>
      <c r="F176" s="3"/>
      <c r="G176" s="3">
        <f>21500+3799-2351.2</f>
        <v>22947.8</v>
      </c>
      <c r="H176" s="3"/>
      <c r="I176" s="20" t="s">
        <v>1</v>
      </c>
    </row>
    <row r="177" spans="1:9" s="2" customFormat="1" ht="46.5">
      <c r="A177" s="17" t="s">
        <v>65</v>
      </c>
      <c r="B177" s="18" t="s">
        <v>67</v>
      </c>
      <c r="C177" s="17">
        <v>2022</v>
      </c>
      <c r="D177" s="3">
        <f>SUM(E177:H177)</f>
        <v>1000</v>
      </c>
      <c r="E177" s="3"/>
      <c r="F177" s="3"/>
      <c r="G177" s="3">
        <v>1000</v>
      </c>
      <c r="H177" s="3"/>
      <c r="I177" s="17" t="s">
        <v>1</v>
      </c>
    </row>
    <row r="178" spans="1:9" s="2" customFormat="1" ht="39" customHeight="1">
      <c r="A178" s="48" t="s">
        <v>70</v>
      </c>
      <c r="B178" s="44" t="s">
        <v>74</v>
      </c>
      <c r="C178" s="23">
        <v>2022</v>
      </c>
      <c r="D178" s="3">
        <f>SUM(E178:H178)</f>
        <v>796.2</v>
      </c>
      <c r="E178" s="3"/>
      <c r="F178" s="3">
        <v>796.2</v>
      </c>
      <c r="G178" s="3"/>
      <c r="H178" s="3"/>
      <c r="I178" s="48" t="s">
        <v>1</v>
      </c>
    </row>
    <row r="179" spans="1:9" s="2" customFormat="1" ht="39" customHeight="1">
      <c r="A179" s="49"/>
      <c r="B179" s="45"/>
      <c r="C179" s="37">
        <v>2023</v>
      </c>
      <c r="D179" s="3">
        <f>SUM(E179:H179)</f>
        <v>652.70000000000005</v>
      </c>
      <c r="E179" s="3"/>
      <c r="F179" s="3">
        <v>652.70000000000005</v>
      </c>
      <c r="G179" s="3"/>
      <c r="H179" s="3"/>
      <c r="I179" s="49"/>
    </row>
    <row r="180" spans="1:9" s="2" customFormat="1" ht="15.5">
      <c r="A180" s="40"/>
      <c r="B180" s="41" t="s">
        <v>3</v>
      </c>
      <c r="C180" s="39"/>
      <c r="D180" s="4">
        <f>SUM(D178:D179)</f>
        <v>1448.9</v>
      </c>
      <c r="E180" s="4">
        <f t="shared" ref="E180:H180" si="11">SUM(E178:E179)</f>
        <v>0</v>
      </c>
      <c r="F180" s="4">
        <f t="shared" si="11"/>
        <v>1448.9</v>
      </c>
      <c r="G180" s="4">
        <f t="shared" si="11"/>
        <v>0</v>
      </c>
      <c r="H180" s="4">
        <f t="shared" si="11"/>
        <v>0</v>
      </c>
      <c r="I180" s="37"/>
    </row>
    <row r="181" spans="1:9" s="2" customFormat="1" ht="33" customHeight="1">
      <c r="A181" s="48" t="s">
        <v>71</v>
      </c>
      <c r="B181" s="44" t="s">
        <v>75</v>
      </c>
      <c r="C181" s="23">
        <v>2022</v>
      </c>
      <c r="D181" s="3">
        <f>SUM(E181:H181)</f>
        <v>3196.6000000000004</v>
      </c>
      <c r="E181" s="3"/>
      <c r="F181" s="3"/>
      <c r="G181" s="3">
        <f>5429.8-2233.2</f>
        <v>3196.6000000000004</v>
      </c>
      <c r="H181" s="3"/>
      <c r="I181" s="23" t="s">
        <v>1</v>
      </c>
    </row>
    <row r="182" spans="1:9" s="2" customFormat="1" ht="33" customHeight="1">
      <c r="A182" s="50"/>
      <c r="B182" s="45"/>
      <c r="C182" s="32">
        <v>2023</v>
      </c>
      <c r="D182" s="3">
        <f>SUM(E182:H182)</f>
        <v>1037.9000000000001</v>
      </c>
      <c r="E182" s="3"/>
      <c r="F182" s="3"/>
      <c r="G182" s="3">
        <v>1037.9000000000001</v>
      </c>
      <c r="H182" s="3"/>
      <c r="I182" s="32"/>
    </row>
    <row r="183" spans="1:9" s="11" customFormat="1" ht="15">
      <c r="A183" s="50"/>
      <c r="B183" s="33" t="s">
        <v>3</v>
      </c>
      <c r="C183" s="31"/>
      <c r="D183" s="4">
        <f>SUM(D181:D182)</f>
        <v>4234.5</v>
      </c>
      <c r="E183" s="4">
        <f t="shared" ref="E183" si="12">SUM(E181:E182)</f>
        <v>0</v>
      </c>
      <c r="F183" s="4">
        <f t="shared" ref="F183" si="13">SUM(F181:F182)</f>
        <v>0</v>
      </c>
      <c r="G183" s="4">
        <f t="shared" ref="G183" si="14">SUM(G181:G182)</f>
        <v>4234.5</v>
      </c>
      <c r="H183" s="4">
        <f t="shared" ref="H183" si="15">SUM(H181:H182)</f>
        <v>0</v>
      </c>
      <c r="I183" s="31"/>
    </row>
    <row r="184" spans="1:9" s="2" customFormat="1" ht="62">
      <c r="A184" s="23" t="s">
        <v>72</v>
      </c>
      <c r="B184" s="21" t="s">
        <v>76</v>
      </c>
      <c r="C184" s="23">
        <v>2022</v>
      </c>
      <c r="D184" s="3">
        <f>SUM(E184:H184)</f>
        <v>6398.2</v>
      </c>
      <c r="E184" s="3"/>
      <c r="F184" s="3"/>
      <c r="G184" s="3">
        <v>6398.2</v>
      </c>
      <c r="H184" s="3"/>
      <c r="I184" s="23" t="s">
        <v>1</v>
      </c>
    </row>
    <row r="185" spans="1:9" s="2" customFormat="1" ht="20.149999999999999" customHeight="1">
      <c r="A185" s="47" t="s">
        <v>73</v>
      </c>
      <c r="B185" s="42" t="s">
        <v>77</v>
      </c>
      <c r="C185" s="23">
        <v>2022</v>
      </c>
      <c r="D185" s="3">
        <f>SUM(E185:H185)</f>
        <v>0</v>
      </c>
      <c r="E185" s="3"/>
      <c r="F185" s="3"/>
      <c r="G185" s="3">
        <f>395.5-395.5</f>
        <v>0</v>
      </c>
      <c r="H185" s="3"/>
      <c r="I185" s="47" t="s">
        <v>1</v>
      </c>
    </row>
    <row r="186" spans="1:9" s="2" customFormat="1" ht="20.149999999999999" customHeight="1">
      <c r="A186" s="47"/>
      <c r="B186" s="42"/>
      <c r="C186" s="23">
        <v>2023</v>
      </c>
      <c r="D186" s="3">
        <f>SUM(E186:H186)</f>
        <v>3057.8</v>
      </c>
      <c r="E186" s="3"/>
      <c r="F186" s="3"/>
      <c r="G186" s="3">
        <f>1941.6-546.6+1662.8</f>
        <v>3057.8</v>
      </c>
      <c r="H186" s="3"/>
      <c r="I186" s="47"/>
    </row>
    <row r="187" spans="1:9" s="2" customFormat="1" ht="20.149999999999999" customHeight="1">
      <c r="A187" s="47"/>
      <c r="B187" s="42"/>
      <c r="C187" s="25">
        <v>2024</v>
      </c>
      <c r="D187" s="3">
        <f>SUM(E187:H187)</f>
        <v>3600</v>
      </c>
      <c r="E187" s="3"/>
      <c r="F187" s="3"/>
      <c r="G187" s="3">
        <f>1942.3+1657.7</f>
        <v>3600</v>
      </c>
      <c r="H187" s="3"/>
      <c r="I187" s="47"/>
    </row>
    <row r="188" spans="1:9" s="2" customFormat="1" ht="20.149999999999999" customHeight="1">
      <c r="A188" s="47"/>
      <c r="B188" s="42"/>
      <c r="C188" s="23">
        <v>2025</v>
      </c>
      <c r="D188" s="3">
        <f>SUM(E188:H188)</f>
        <v>3600</v>
      </c>
      <c r="E188" s="3"/>
      <c r="F188" s="3"/>
      <c r="G188" s="3">
        <f>1942.9+1657.1</f>
        <v>3600</v>
      </c>
      <c r="H188" s="3"/>
      <c r="I188" s="47"/>
    </row>
    <row r="189" spans="1:9" s="2" customFormat="1" ht="15">
      <c r="A189" s="24"/>
      <c r="B189" s="22" t="s">
        <v>3</v>
      </c>
      <c r="C189" s="24"/>
      <c r="D189" s="4">
        <f>SUM(D185:D188)</f>
        <v>10257.799999999999</v>
      </c>
      <c r="E189" s="4">
        <f>SUM(E185:E188)</f>
        <v>0</v>
      </c>
      <c r="F189" s="4">
        <f>SUM(F185:F188)</f>
        <v>0</v>
      </c>
      <c r="G189" s="4">
        <f>SUM(G185:G188)</f>
        <v>10257.799999999999</v>
      </c>
      <c r="H189" s="4">
        <f>SUM(H185:H188)</f>
        <v>0</v>
      </c>
      <c r="I189" s="24"/>
    </row>
    <row r="190" spans="1:9" s="2" customFormat="1" ht="15.5">
      <c r="A190" s="48" t="s">
        <v>78</v>
      </c>
      <c r="B190" s="44" t="s">
        <v>79</v>
      </c>
      <c r="C190" s="25">
        <v>2022</v>
      </c>
      <c r="D190" s="3">
        <f>SUM(E190:H190)</f>
        <v>1132.8</v>
      </c>
      <c r="E190" s="3"/>
      <c r="F190" s="3"/>
      <c r="G190" s="3">
        <v>1132.8</v>
      </c>
      <c r="H190" s="3"/>
      <c r="I190" s="48" t="s">
        <v>1</v>
      </c>
    </row>
    <row r="191" spans="1:9" s="2" customFormat="1" ht="15.5">
      <c r="A191" s="50"/>
      <c r="B191" s="45"/>
      <c r="C191" s="32">
        <v>2023</v>
      </c>
      <c r="D191" s="3">
        <f>SUM(E191:H191)</f>
        <v>1139.0999999999999</v>
      </c>
      <c r="E191" s="3"/>
      <c r="F191" s="3"/>
      <c r="G191" s="3">
        <v>1139.0999999999999</v>
      </c>
      <c r="H191" s="3"/>
      <c r="I191" s="49"/>
    </row>
    <row r="192" spans="1:9" s="11" customFormat="1" ht="15">
      <c r="A192" s="49"/>
      <c r="B192" s="33" t="s">
        <v>3</v>
      </c>
      <c r="C192" s="31"/>
      <c r="D192" s="4">
        <f>SUM(D190:D191)</f>
        <v>2271.8999999999996</v>
      </c>
      <c r="E192" s="4">
        <f t="shared" ref="E192:H192" si="16">SUM(E190:E191)</f>
        <v>0</v>
      </c>
      <c r="F192" s="4">
        <f t="shared" si="16"/>
        <v>0</v>
      </c>
      <c r="G192" s="4">
        <f t="shared" si="16"/>
        <v>2271.8999999999996</v>
      </c>
      <c r="H192" s="4">
        <f t="shared" si="16"/>
        <v>0</v>
      </c>
      <c r="I192" s="31"/>
    </row>
    <row r="193" spans="1:9" s="2" customFormat="1" ht="31">
      <c r="A193" s="37" t="s">
        <v>82</v>
      </c>
      <c r="B193" s="38" t="s">
        <v>83</v>
      </c>
      <c r="C193" s="37">
        <v>2023</v>
      </c>
      <c r="D193" s="3">
        <f>SUM(E193:H193)</f>
        <v>950</v>
      </c>
      <c r="E193" s="3"/>
      <c r="F193" s="3"/>
      <c r="G193" s="3">
        <v>950</v>
      </c>
      <c r="H193" s="3"/>
      <c r="I193" s="37" t="s">
        <v>1</v>
      </c>
    </row>
    <row r="194" spans="1:9" s="11" customFormat="1" ht="15">
      <c r="A194" s="46"/>
      <c r="B194" s="43" t="s">
        <v>54</v>
      </c>
      <c r="C194" s="15">
        <v>2022</v>
      </c>
      <c r="D194" s="4">
        <f>SUM(E194:H194)</f>
        <v>214568.40000000002</v>
      </c>
      <c r="E194" s="4">
        <f>E143+E153+E163+E168+E171+E172+E175+E176+E177</f>
        <v>0</v>
      </c>
      <c r="F194" s="4">
        <f>F143+F153+F163+F168+F171+F172+F175+F176+F177+F178</f>
        <v>140477.40000000002</v>
      </c>
      <c r="G194" s="4">
        <f>G143+G153+G163+G168+G171+G172+G175+G176+G177+G181+G184+G185+G190</f>
        <v>74091</v>
      </c>
      <c r="H194" s="4">
        <f>H143+H153+H163+H168+H171+H172+H175+H176+H177+H181+H184+H185+H190</f>
        <v>0</v>
      </c>
      <c r="I194" s="46" t="s">
        <v>1</v>
      </c>
    </row>
    <row r="195" spans="1:9" s="11" customFormat="1" ht="15">
      <c r="A195" s="46"/>
      <c r="B195" s="43"/>
      <c r="C195" s="15">
        <v>2023</v>
      </c>
      <c r="D195" s="4">
        <f>SUM(E195:H195)</f>
        <v>220221.10000000003</v>
      </c>
      <c r="E195" s="4">
        <f>E144+E154+E164+E173+E186+E169</f>
        <v>0</v>
      </c>
      <c r="F195" s="4">
        <f>F144+F154+F164+F173+F186+F169+F179</f>
        <v>154619.30000000002</v>
      </c>
      <c r="G195" s="4">
        <f>G144+G154+G164+G173+G186+G169+G191+G182+G193</f>
        <v>65601.800000000017</v>
      </c>
      <c r="H195" s="4">
        <f>H144+H154+H164+H173+H186+H169</f>
        <v>0</v>
      </c>
      <c r="I195" s="46"/>
    </row>
    <row r="196" spans="1:9" s="11" customFormat="1" ht="15">
      <c r="A196" s="46"/>
      <c r="B196" s="43"/>
      <c r="C196" s="15">
        <v>2024</v>
      </c>
      <c r="D196" s="4">
        <f>SUM(E196:H196)</f>
        <v>193596.7</v>
      </c>
      <c r="E196" s="4">
        <f t="shared" ref="E196:G197" si="17">E145+E155+E165+E187</f>
        <v>0</v>
      </c>
      <c r="F196" s="4">
        <f t="shared" si="17"/>
        <v>160320</v>
      </c>
      <c r="G196" s="4">
        <f t="shared" si="17"/>
        <v>33276.699999999997</v>
      </c>
      <c r="H196" s="4">
        <f>H145+H155+H165</f>
        <v>0</v>
      </c>
      <c r="I196" s="46"/>
    </row>
    <row r="197" spans="1:9" s="11" customFormat="1" ht="15">
      <c r="A197" s="46"/>
      <c r="B197" s="43"/>
      <c r="C197" s="34">
        <v>2025</v>
      </c>
      <c r="D197" s="4">
        <f>SUM(E197:H197)</f>
        <v>199327.90000000002</v>
      </c>
      <c r="E197" s="4">
        <f t="shared" si="17"/>
        <v>0</v>
      </c>
      <c r="F197" s="4">
        <f t="shared" si="17"/>
        <v>166051.20000000001</v>
      </c>
      <c r="G197" s="4">
        <f t="shared" si="17"/>
        <v>33276.699999999997</v>
      </c>
      <c r="H197" s="4">
        <f>H146+H156+H166+H188</f>
        <v>0</v>
      </c>
      <c r="I197" s="46"/>
    </row>
    <row r="198" spans="1:9" s="11" customFormat="1" ht="15">
      <c r="A198" s="46"/>
      <c r="B198" s="43"/>
      <c r="C198" s="34">
        <v>2026</v>
      </c>
      <c r="D198" s="4">
        <f>SUM(E198:H198)</f>
        <v>189037.80000000002</v>
      </c>
      <c r="E198" s="4">
        <f>E147+E157</f>
        <v>0</v>
      </c>
      <c r="F198" s="4">
        <f t="shared" ref="F198:H198" si="18">F147+F157</f>
        <v>166051.20000000001</v>
      </c>
      <c r="G198" s="4">
        <f t="shared" si="18"/>
        <v>22986.6</v>
      </c>
      <c r="H198" s="4">
        <f t="shared" si="18"/>
        <v>0</v>
      </c>
      <c r="I198" s="46"/>
    </row>
    <row r="199" spans="1:9" s="11" customFormat="1" ht="15">
      <c r="A199" s="46"/>
      <c r="B199" s="43"/>
      <c r="C199" s="34">
        <v>2027</v>
      </c>
      <c r="D199" s="4">
        <f>SUM(E199:H199)</f>
        <v>189037.80000000002</v>
      </c>
      <c r="E199" s="4">
        <f t="shared" ref="E199:H199" si="19">E148+E158</f>
        <v>0</v>
      </c>
      <c r="F199" s="4">
        <f t="shared" si="19"/>
        <v>166051.20000000001</v>
      </c>
      <c r="G199" s="4">
        <f t="shared" si="19"/>
        <v>22986.6</v>
      </c>
      <c r="H199" s="4">
        <f t="shared" si="19"/>
        <v>0</v>
      </c>
      <c r="I199" s="46"/>
    </row>
    <row r="200" spans="1:9" s="11" customFormat="1" ht="15">
      <c r="A200" s="46"/>
      <c r="B200" s="43"/>
      <c r="C200" s="34">
        <v>2028</v>
      </c>
      <c r="D200" s="4">
        <f>SUM(E200:H200)</f>
        <v>189037.80000000002</v>
      </c>
      <c r="E200" s="4">
        <f t="shared" ref="E200:H200" si="20">E149+E159</f>
        <v>0</v>
      </c>
      <c r="F200" s="4">
        <f t="shared" si="20"/>
        <v>166051.20000000001</v>
      </c>
      <c r="G200" s="4">
        <f t="shared" si="20"/>
        <v>22986.6</v>
      </c>
      <c r="H200" s="4">
        <f t="shared" si="20"/>
        <v>0</v>
      </c>
      <c r="I200" s="46"/>
    </row>
    <row r="201" spans="1:9" s="11" customFormat="1" ht="15">
      <c r="A201" s="46"/>
      <c r="B201" s="43"/>
      <c r="C201" s="34">
        <v>2029</v>
      </c>
      <c r="D201" s="4">
        <f>SUM(E201:H201)</f>
        <v>189037.80000000002</v>
      </c>
      <c r="E201" s="4">
        <f t="shared" ref="E201:H201" si="21">E150+E160</f>
        <v>0</v>
      </c>
      <c r="F201" s="4">
        <f t="shared" si="21"/>
        <v>166051.20000000001</v>
      </c>
      <c r="G201" s="4">
        <f t="shared" si="21"/>
        <v>22986.6</v>
      </c>
      <c r="H201" s="4">
        <f t="shared" si="21"/>
        <v>0</v>
      </c>
      <c r="I201" s="46"/>
    </row>
    <row r="202" spans="1:9" s="11" customFormat="1" ht="15">
      <c r="A202" s="46"/>
      <c r="B202" s="43"/>
      <c r="C202" s="34">
        <v>2030</v>
      </c>
      <c r="D202" s="4">
        <f>SUM(E202:H202)</f>
        <v>189037.80000000002</v>
      </c>
      <c r="E202" s="4">
        <f t="shared" ref="E202:H202" si="22">E151+E161</f>
        <v>0</v>
      </c>
      <c r="F202" s="4">
        <f t="shared" si="22"/>
        <v>166051.20000000001</v>
      </c>
      <c r="G202" s="4">
        <f t="shared" si="22"/>
        <v>22986.6</v>
      </c>
      <c r="H202" s="4">
        <f t="shared" si="22"/>
        <v>0</v>
      </c>
      <c r="I202" s="46"/>
    </row>
    <row r="203" spans="1:9" s="11" customFormat="1" ht="30.5">
      <c r="A203" s="15"/>
      <c r="B203" s="16" t="s">
        <v>55</v>
      </c>
      <c r="C203" s="15"/>
      <c r="D203" s="4">
        <f>SUM(D194:D202)</f>
        <v>1772903.1000000003</v>
      </c>
      <c r="E203" s="4">
        <f>SUM(E194:E202)</f>
        <v>0</v>
      </c>
      <c r="F203" s="4">
        <f>SUM(F194:F202)</f>
        <v>1451723.9</v>
      </c>
      <c r="G203" s="4">
        <f>SUM(G194:G202)</f>
        <v>321179.19999999995</v>
      </c>
      <c r="H203" s="4">
        <f>SUM(H194:H202)</f>
        <v>0</v>
      </c>
      <c r="I203" s="15"/>
    </row>
    <row r="204" spans="1:9" ht="15">
      <c r="A204" s="46"/>
      <c r="B204" s="43" t="s">
        <v>56</v>
      </c>
      <c r="C204" s="15">
        <v>2022</v>
      </c>
      <c r="D204" s="4">
        <f>SUM(E204:H204)</f>
        <v>238915.50000000003</v>
      </c>
      <c r="E204" s="4">
        <f t="shared" ref="E204:H212" si="23">E93+E132+E194</f>
        <v>0</v>
      </c>
      <c r="F204" s="4">
        <f t="shared" si="23"/>
        <v>141318.90000000002</v>
      </c>
      <c r="G204" s="4">
        <f t="shared" si="23"/>
        <v>94716.6</v>
      </c>
      <c r="H204" s="4">
        <f t="shared" si="23"/>
        <v>2880</v>
      </c>
      <c r="I204" s="46" t="s">
        <v>1</v>
      </c>
    </row>
    <row r="205" spans="1:9" ht="15">
      <c r="A205" s="46"/>
      <c r="B205" s="43"/>
      <c r="C205" s="15">
        <v>2023</v>
      </c>
      <c r="D205" s="4">
        <f>SUM(E205:H205)</f>
        <v>247579.50000000006</v>
      </c>
      <c r="E205" s="4">
        <f t="shared" si="23"/>
        <v>0</v>
      </c>
      <c r="F205" s="4">
        <f t="shared" si="23"/>
        <v>155450.20000000001</v>
      </c>
      <c r="G205" s="4">
        <f t="shared" si="23"/>
        <v>88885.10000000002</v>
      </c>
      <c r="H205" s="4">
        <f t="shared" si="23"/>
        <v>3244.2</v>
      </c>
      <c r="I205" s="46"/>
    </row>
    <row r="206" spans="1:9" ht="15">
      <c r="A206" s="46"/>
      <c r="B206" s="43"/>
      <c r="C206" s="15">
        <v>2024</v>
      </c>
      <c r="D206" s="4">
        <f>SUM(E206:H206)</f>
        <v>217911.40000000002</v>
      </c>
      <c r="E206" s="4">
        <f t="shared" si="23"/>
        <v>0</v>
      </c>
      <c r="F206" s="4">
        <f t="shared" si="23"/>
        <v>160402.5</v>
      </c>
      <c r="G206" s="4">
        <f t="shared" si="23"/>
        <v>54264.7</v>
      </c>
      <c r="H206" s="4">
        <f t="shared" si="23"/>
        <v>3244.2</v>
      </c>
      <c r="I206" s="46"/>
    </row>
    <row r="207" spans="1:9" ht="15">
      <c r="A207" s="46"/>
      <c r="B207" s="43"/>
      <c r="C207" s="34">
        <v>2025</v>
      </c>
      <c r="D207" s="4">
        <f>SUM(E207:H207)</f>
        <v>224629.50000000003</v>
      </c>
      <c r="E207" s="4">
        <f t="shared" si="23"/>
        <v>0</v>
      </c>
      <c r="F207" s="4">
        <f t="shared" si="23"/>
        <v>166133.70000000001</v>
      </c>
      <c r="G207" s="4">
        <f t="shared" si="23"/>
        <v>55251.6</v>
      </c>
      <c r="H207" s="4">
        <f t="shared" si="23"/>
        <v>3244.2</v>
      </c>
      <c r="I207" s="46"/>
    </row>
    <row r="208" spans="1:9" ht="15">
      <c r="A208" s="46"/>
      <c r="B208" s="43"/>
      <c r="C208" s="34">
        <v>2026</v>
      </c>
      <c r="D208" s="4">
        <f>SUM(E208:H208)</f>
        <v>215216.40000000002</v>
      </c>
      <c r="E208" s="4">
        <f t="shared" si="23"/>
        <v>0</v>
      </c>
      <c r="F208" s="4">
        <f t="shared" si="23"/>
        <v>166133.70000000001</v>
      </c>
      <c r="G208" s="4">
        <f t="shared" si="23"/>
        <v>45838.5</v>
      </c>
      <c r="H208" s="4">
        <f t="shared" si="23"/>
        <v>3244.2</v>
      </c>
      <c r="I208" s="46"/>
    </row>
    <row r="209" spans="1:9" ht="15">
      <c r="A209" s="46"/>
      <c r="B209" s="43"/>
      <c r="C209" s="34">
        <v>2027</v>
      </c>
      <c r="D209" s="4">
        <f>SUM(E209:H209)</f>
        <v>216128.50000000003</v>
      </c>
      <c r="E209" s="4">
        <f t="shared" si="23"/>
        <v>0</v>
      </c>
      <c r="F209" s="4">
        <f t="shared" si="23"/>
        <v>166133.70000000001</v>
      </c>
      <c r="G209" s="4">
        <f t="shared" si="23"/>
        <v>46750.6</v>
      </c>
      <c r="H209" s="4">
        <f t="shared" si="23"/>
        <v>3244.2</v>
      </c>
      <c r="I209" s="46"/>
    </row>
    <row r="210" spans="1:9" ht="15">
      <c r="A210" s="46"/>
      <c r="B210" s="43"/>
      <c r="C210" s="34">
        <v>2028</v>
      </c>
      <c r="D210" s="4">
        <f>SUM(E210:H210)</f>
        <v>217077.10000000003</v>
      </c>
      <c r="E210" s="4">
        <f t="shared" si="23"/>
        <v>0</v>
      </c>
      <c r="F210" s="4">
        <f t="shared" si="23"/>
        <v>166133.70000000001</v>
      </c>
      <c r="G210" s="4">
        <f t="shared" si="23"/>
        <v>47699.199999999997</v>
      </c>
      <c r="H210" s="4">
        <f t="shared" si="23"/>
        <v>3244.2</v>
      </c>
      <c r="I210" s="46"/>
    </row>
    <row r="211" spans="1:9" ht="15">
      <c r="A211" s="46"/>
      <c r="B211" s="43"/>
      <c r="C211" s="34">
        <v>2029</v>
      </c>
      <c r="D211" s="4">
        <f>SUM(E211:H211)</f>
        <v>218063.60000000003</v>
      </c>
      <c r="E211" s="4">
        <f t="shared" si="23"/>
        <v>0</v>
      </c>
      <c r="F211" s="4">
        <f t="shared" si="23"/>
        <v>166133.70000000001</v>
      </c>
      <c r="G211" s="4">
        <f t="shared" si="23"/>
        <v>48685.7</v>
      </c>
      <c r="H211" s="4">
        <f t="shared" si="23"/>
        <v>3244.2</v>
      </c>
      <c r="I211" s="46"/>
    </row>
    <row r="212" spans="1:9" ht="15">
      <c r="A212" s="46"/>
      <c r="B212" s="43"/>
      <c r="C212" s="34">
        <v>2030</v>
      </c>
      <c r="D212" s="4">
        <f>SUM(E212:H212)</f>
        <v>219089.60000000003</v>
      </c>
      <c r="E212" s="4">
        <f t="shared" si="23"/>
        <v>0</v>
      </c>
      <c r="F212" s="4">
        <f t="shared" si="23"/>
        <v>166133.70000000001</v>
      </c>
      <c r="G212" s="4">
        <f t="shared" si="23"/>
        <v>49711.7</v>
      </c>
      <c r="H212" s="4">
        <f t="shared" si="23"/>
        <v>3244.2</v>
      </c>
      <c r="I212" s="46"/>
    </row>
    <row r="213" spans="1:9" ht="15">
      <c r="A213" s="15"/>
      <c r="B213" s="16" t="s">
        <v>80</v>
      </c>
      <c r="C213" s="15"/>
      <c r="D213" s="4">
        <f>SUM(D204:D212)</f>
        <v>2014611.1000000006</v>
      </c>
      <c r="E213" s="4">
        <f>SUM(E204:E212)</f>
        <v>0</v>
      </c>
      <c r="F213" s="4">
        <f>SUM(F204:F212)</f>
        <v>1453973.7999999998</v>
      </c>
      <c r="G213" s="4">
        <f>SUM(G204:G212)</f>
        <v>531803.69999999995</v>
      </c>
      <c r="H213" s="4">
        <f>SUM(H204:H212)</f>
        <v>28833.600000000002</v>
      </c>
      <c r="I213" s="15"/>
    </row>
    <row r="214" spans="1:9" s="2" customFormat="1"/>
    <row r="215" spans="1:9" s="2" customFormat="1">
      <c r="D215" s="9"/>
      <c r="E215" s="9"/>
      <c r="F215" s="9"/>
      <c r="G215" s="9"/>
      <c r="H215" s="9"/>
    </row>
    <row r="216" spans="1:9" s="2" customFormat="1"/>
    <row r="217" spans="1:9" s="2" customFormat="1"/>
  </sheetData>
  <mergeCells count="141">
    <mergeCell ref="D125:H125"/>
    <mergeCell ref="D124:H124"/>
    <mergeCell ref="D123:H123"/>
    <mergeCell ref="D112:H112"/>
    <mergeCell ref="D106:H106"/>
    <mergeCell ref="D105:H105"/>
    <mergeCell ref="D89:H89"/>
    <mergeCell ref="D83:H83"/>
    <mergeCell ref="D82:H82"/>
    <mergeCell ref="D80:H80"/>
    <mergeCell ref="D73:H73"/>
    <mergeCell ref="D72:H72"/>
    <mergeCell ref="D15:H15"/>
    <mergeCell ref="D7:H8"/>
    <mergeCell ref="D74:H74"/>
    <mergeCell ref="D104:H104"/>
    <mergeCell ref="D81:H81"/>
    <mergeCell ref="I93:I101"/>
    <mergeCell ref="A104:A112"/>
    <mergeCell ref="A4:I4"/>
    <mergeCell ref="A5:I5"/>
    <mergeCell ref="I204:I212"/>
    <mergeCell ref="D9:D10"/>
    <mergeCell ref="E9:H9"/>
    <mergeCell ref="A12:I12"/>
    <mergeCell ref="A13:I13"/>
    <mergeCell ref="A103:I103"/>
    <mergeCell ref="A142:I142"/>
    <mergeCell ref="A163:A166"/>
    <mergeCell ref="A204:A212"/>
    <mergeCell ref="I7:I10"/>
    <mergeCell ref="I14:I22"/>
    <mergeCell ref="I23:I31"/>
    <mergeCell ref="I33:I41"/>
    <mergeCell ref="I43:I51"/>
    <mergeCell ref="A132:A140"/>
    <mergeCell ref="B194:B202"/>
    <mergeCell ref="I90:I91"/>
    <mergeCell ref="D131:H131"/>
    <mergeCell ref="B153:B161"/>
    <mergeCell ref="A185:A188"/>
    <mergeCell ref="A172:A173"/>
    <mergeCell ref="B185:B188"/>
    <mergeCell ref="A190:A192"/>
    <mergeCell ref="B190:B191"/>
    <mergeCell ref="A181:A183"/>
    <mergeCell ref="B181:B182"/>
    <mergeCell ref="A178:A179"/>
    <mergeCell ref="B178:B179"/>
    <mergeCell ref="I132:I140"/>
    <mergeCell ref="I104:I112"/>
    <mergeCell ref="I113:I121"/>
    <mergeCell ref="I123:I131"/>
    <mergeCell ref="I172:I173"/>
    <mergeCell ref="D130:H130"/>
    <mergeCell ref="D128:H128"/>
    <mergeCell ref="D129:H129"/>
    <mergeCell ref="D126:H126"/>
    <mergeCell ref="D127:H127"/>
    <mergeCell ref="I178:I179"/>
    <mergeCell ref="A194:A202"/>
    <mergeCell ref="A143:A151"/>
    <mergeCell ref="A153:A161"/>
    <mergeCell ref="A168:A169"/>
    <mergeCell ref="B168:B169"/>
    <mergeCell ref="A123:A131"/>
    <mergeCell ref="A53:A61"/>
    <mergeCell ref="A63:A71"/>
    <mergeCell ref="A72:A80"/>
    <mergeCell ref="A81:A89"/>
    <mergeCell ref="A93:A101"/>
    <mergeCell ref="B113:B121"/>
    <mergeCell ref="B104:B112"/>
    <mergeCell ref="B81:B89"/>
    <mergeCell ref="B163:B166"/>
    <mergeCell ref="B143:B151"/>
    <mergeCell ref="A113:A121"/>
    <mergeCell ref="A90:A91"/>
    <mergeCell ref="B90:B91"/>
    <mergeCell ref="A7:A10"/>
    <mergeCell ref="A14:A22"/>
    <mergeCell ref="A23:A31"/>
    <mergeCell ref="A33:A41"/>
    <mergeCell ref="A43:A51"/>
    <mergeCell ref="B43:B51"/>
    <mergeCell ref="B123:B131"/>
    <mergeCell ref="B7:B10"/>
    <mergeCell ref="C7:C10"/>
    <mergeCell ref="B53:B61"/>
    <mergeCell ref="D16:H16"/>
    <mergeCell ref="B14:B22"/>
    <mergeCell ref="D14:H14"/>
    <mergeCell ref="D22:H22"/>
    <mergeCell ref="D63:H63"/>
    <mergeCell ref="D64:H64"/>
    <mergeCell ref="D71:H71"/>
    <mergeCell ref="D65:H65"/>
    <mergeCell ref="B63:B71"/>
    <mergeCell ref="D19:H19"/>
    <mergeCell ref="D21:H21"/>
    <mergeCell ref="D17:H17"/>
    <mergeCell ref="D18:H18"/>
    <mergeCell ref="D20:H20"/>
    <mergeCell ref="D68:H68"/>
    <mergeCell ref="D69:H69"/>
    <mergeCell ref="D66:H66"/>
    <mergeCell ref="D67:H67"/>
    <mergeCell ref="B204:B212"/>
    <mergeCell ref="B23:B31"/>
    <mergeCell ref="B93:B101"/>
    <mergeCell ref="B33:B41"/>
    <mergeCell ref="B132:B140"/>
    <mergeCell ref="B72:B80"/>
    <mergeCell ref="B172:B173"/>
    <mergeCell ref="I194:I202"/>
    <mergeCell ref="I143:I151"/>
    <mergeCell ref="I153:I161"/>
    <mergeCell ref="I163:I166"/>
    <mergeCell ref="I185:I188"/>
    <mergeCell ref="I168:I169"/>
    <mergeCell ref="I190:I191"/>
    <mergeCell ref="I53:I61"/>
    <mergeCell ref="I63:I71"/>
    <mergeCell ref="I72:I80"/>
    <mergeCell ref="I81:I89"/>
    <mergeCell ref="D70:H70"/>
    <mergeCell ref="D79:H79"/>
    <mergeCell ref="D77:H77"/>
    <mergeCell ref="D78:H78"/>
    <mergeCell ref="D75:H75"/>
    <mergeCell ref="D76:H76"/>
    <mergeCell ref="D88:H88"/>
    <mergeCell ref="D86:H86"/>
    <mergeCell ref="D87:H87"/>
    <mergeCell ref="D84:H84"/>
    <mergeCell ref="D85:H85"/>
    <mergeCell ref="D111:H111"/>
    <mergeCell ref="D109:H109"/>
    <mergeCell ref="D110:H110"/>
    <mergeCell ref="D107:H107"/>
    <mergeCell ref="D108:H10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org444</cp:lastModifiedBy>
  <cp:lastPrinted>2023-10-23T08:49:06Z</cp:lastPrinted>
  <dcterms:created xsi:type="dcterms:W3CDTF">2017-04-27T07:51:08Z</dcterms:created>
  <dcterms:modified xsi:type="dcterms:W3CDTF">2023-10-23T08:49:09Z</dcterms:modified>
</cp:coreProperties>
</file>