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Раздел 1" sheetId="1" r:id="rId1"/>
    <sheet name="2020" sheetId="2" r:id="rId2"/>
    <sheet name="2021" sheetId="3" r:id="rId3"/>
    <sheet name="свод" sheetId="4" state="hidden" r:id="rId4"/>
  </sheets>
  <definedNames>
    <definedName name="_xlnm__FilterDatabase" localSheetId="1">'2020'!$A$8:$AQ$20</definedName>
    <definedName name="_xlnm__FilterDatabase" localSheetId="2">'2021'!$A$9:$AW$20</definedName>
    <definedName name="_xlnm__FilterDatabase" localSheetId="0">'Раздел 1'!$A$12:"$xex$151"</definedName>
    <definedName name="_xlnm__FilterDatabase_0" localSheetId="1">'2020'!$A$8:$AQ$20</definedName>
    <definedName name="_xlnm__FilterDatabase_0" localSheetId="2">'2021'!$A$9:$AW$20</definedName>
    <definedName name="_xlnm__FilterDatabase_0_0" localSheetId="1">'2020'!$A$8:$AQ$20</definedName>
    <definedName name="_xlnm__FilterDatabase_0_0" localSheetId="2">'2021'!$A$9:$AW$20</definedName>
    <definedName name="_xlnm__FilterDatabase_0_0_0" localSheetId="1">'2020'!$A$8:$AQ$20</definedName>
    <definedName name="_xlnm__FilterDatabase_0_0_0" localSheetId="2">'2021'!$A$9:$AW$20</definedName>
    <definedName name="_xlnm__FilterDatabase_0_0_0_0" localSheetId="1">'2020'!$A$8:$AQ$20</definedName>
    <definedName name="_xlnm__FilterDatabase_0_0_0_0" localSheetId="2">'2021'!$A$9:$AW$20</definedName>
    <definedName name="_xlnm__FilterDatabase_0_0_0_0_0" localSheetId="1">'2020'!$A$8:$AQ$20</definedName>
    <definedName name="_xlnm__FilterDatabase_0_0_0_0_0" localSheetId="2">'2021'!$A$9:$AW$20</definedName>
    <definedName name="_xlnm_Print_Area" localSheetId="1">'2020'!$A$1:$W$21</definedName>
    <definedName name="_xlnm_Print_Area" localSheetId="2">'2021'!$A$1:$W$19</definedName>
    <definedName name="_xlnm_Print_Area" localSheetId="0">'Раздел 1'!$A$1:$K$55</definedName>
    <definedName name="_xlnm_Print_Area_0" localSheetId="1">'2020'!$A$1:$W$21</definedName>
    <definedName name="_xlnm_Print_Area_0" localSheetId="2">'2021'!$A$1:$W$19</definedName>
    <definedName name="_xlnm_Print_Area_0" localSheetId="0">'Раздел 1'!$A$1:$K$55</definedName>
    <definedName name="_xlnm_Print_Area_0_0" localSheetId="1">'2020'!$A$1:$W$21</definedName>
    <definedName name="_xlnm_Print_Area_0_0" localSheetId="2">'2021'!$A$1:$W$19</definedName>
    <definedName name="_xlnm_Print_Area_0_0" localSheetId="0">'Раздел 1'!$A$1:$K$55</definedName>
    <definedName name="_xlnm_Print_Area_0_0_0" localSheetId="1">'2020'!$A$1:$W$21</definedName>
    <definedName name="_xlnm_Print_Area_0_0_0" localSheetId="2">'2021'!$A$1:$W$19</definedName>
    <definedName name="_xlnm_Print_Area_0_0_0" localSheetId="0">'Раздел 1'!$A$1:$K$55</definedName>
    <definedName name="_xlnm_Print_Area_0_0_0_0" localSheetId="1">'2020'!$A$1:$W$21</definedName>
    <definedName name="_xlnm_Print_Area_0_0_0_0" localSheetId="2">'2021'!$A$1:$W$19</definedName>
    <definedName name="_xlnm_Print_Area_0_0_0_0" localSheetId="0">'Раздел 1'!$A$1:$K$55</definedName>
    <definedName name="_xlnm_Print_Area_0_0_0_0_0" localSheetId="1">'2020'!$A$1:$W$21</definedName>
    <definedName name="_xlnm_Print_Area_0_0_0_0_0" localSheetId="2">'2021'!$A$1:$W$19</definedName>
    <definedName name="_xlnm_Print_Area_0_0_0_0_0" localSheetId="0">'Раздел 1'!$A$1:$K$55</definedName>
    <definedName name="_xlnm._FilterDatabase" localSheetId="1" hidden="1">'2020'!$A$8:$AQ$20</definedName>
    <definedName name="_xlnm._FilterDatabase" localSheetId="2" hidden="1">'2021'!$A$9:$AW$20</definedName>
    <definedName name="Z_01451C91_14DA_4D26_B1B3_18A70391612A__wvu_FilterData" localSheetId="1">'2020'!$A$8:$AQ$9</definedName>
    <definedName name="Z_01451C91_14DA_4D26_B1B3_18A70391612A__wvu_PrintArea" localSheetId="1">'2020'!$A$1:$W$18</definedName>
    <definedName name="Z_01451C91_14DA_4D26_B1B3_18A70391612A__wvu_PrintArea" localSheetId="2">'2021'!$A$1:$W$17</definedName>
    <definedName name="Z_01451C91_14DA_4D26_B1B3_18A70391612A__wvu_Rows" localSheetId="1">NA()</definedName>
    <definedName name="Z_01451C91_14DA_4D26_B1B3_18A70391612A__wvu_Rows" localSheetId="2">NA()</definedName>
    <definedName name="Z_16B8344E_73EB_416B_B009_420D58C33AEC__wvu_FilterData" localSheetId="1">'2020'!$A$8:$AQ$9</definedName>
    <definedName name="Z_16B8344E_73EB_416B_B009_420D58C33AEC__wvu_PrintArea" localSheetId="1">'2020'!$A$1:$W$18</definedName>
    <definedName name="Z_16B8344E_73EB_416B_B009_420D58C33AEC__wvu_PrintArea" localSheetId="2">'2021'!$A$1:$W$17</definedName>
    <definedName name="Z_16B8344E_73EB_416B_B009_420D58C33AEC__wvu_Rows" localSheetId="1">NA()</definedName>
    <definedName name="Z_16B8344E_73EB_416B_B009_420D58C33AEC__wvu_Rows" localSheetId="2">NA()</definedName>
    <definedName name="Z_1B9CDF8A_2F5D_4B91_80D4_6D7CCC92D8AA__wvu_FilterData" localSheetId="1">'2020'!$A$8:$AQ$9</definedName>
    <definedName name="Z_35164214_6B83_4B40_8294_2E9A0423440B__wvu_FilterData" localSheetId="1">NA()</definedName>
    <definedName name="Z_35164214_6B83_4B40_8294_2E9A0423440B__wvu_PrintArea" localSheetId="1">'2020'!$A$1:$W$18</definedName>
    <definedName name="Z_35164214_6B83_4B40_8294_2E9A0423440B__wvu_PrintArea" localSheetId="2">'2021'!$A$1:$W$17</definedName>
    <definedName name="Z_35164214_6B83_4B40_8294_2E9A0423440B__wvu_Rows" localSheetId="1">NA()</definedName>
    <definedName name="Z_35164214_6B83_4B40_8294_2E9A0423440B__wvu_Rows" localSheetId="2">NA()</definedName>
    <definedName name="Z_4B6D6BCB_EE2D_42AC_9192_354A33B0E0EA__wvu_FilterData" localSheetId="1">'2020'!$A$8:$AQ$9</definedName>
    <definedName name="Z_4B6D6BCB_EE2D_42AC_9192_354A33B0E0EA__wvu_FilterData" localSheetId="2">'2021'!$A$9:$W$9</definedName>
    <definedName name="Z_4B6D6BCB_EE2D_42AC_9192_354A33B0E0EA__wvu_PrintArea" localSheetId="1">'2020'!$A$1:$W$18</definedName>
    <definedName name="Z_4B6D6BCB_EE2D_42AC_9192_354A33B0E0EA__wvu_PrintArea" localSheetId="2">'2021'!$A$1:$W$17</definedName>
    <definedName name="Z_4B6D6BCB_EE2D_42AC_9192_354A33B0E0EA__wvu_Rows" localSheetId="2">NA()</definedName>
    <definedName name="Z_5446568B_FD51_4004_B51D_23EC2018CD0E__wvu_FilterData" localSheetId="1">'2020'!$A$8:$AQ$9</definedName>
    <definedName name="Z_83613F8C_5050_4CDE_94E5_E4721A2F1A39__wvu_FilterData" localSheetId="1">'2020'!$A$8:$AQ$9</definedName>
    <definedName name="Z_B742453E_6192_4495_8455_B4A974C6429E__wvu_FilterData" localSheetId="1">'2020'!$A$8:$AQ$9</definedName>
    <definedName name="Z_B742453E_6192_4495_8455_B4A974C6429E__wvu_PrintArea" localSheetId="1">'2020'!$A$1:$W$18</definedName>
    <definedName name="Z_B742453E_6192_4495_8455_B4A974C6429E__wvu_PrintArea" localSheetId="2">'2021'!$A$1:$W$17</definedName>
    <definedName name="Z_B742453E_6192_4495_8455_B4A974C6429E__wvu_Rows" localSheetId="1">NA()</definedName>
    <definedName name="Z_B742453E_6192_4495_8455_B4A974C6429E__wvu_Rows" localSheetId="2">NA()</definedName>
    <definedName name="Z_D2C739B3_6C2A_43E1_9B43_1F38401FDF49__wvu_FilterData" localSheetId="1">'2020'!$A$8:$AQ$9</definedName>
    <definedName name="Z_DE2E8392_397B_4E2C_B9DD_E1C088B12D54__wvu_FilterData" localSheetId="1">'2020'!$A$8:$AQ$9</definedName>
    <definedName name="Z_DFCDC4A7_B1EE_4F7B_A9A5_CB3F46056C80__wvu_FilterData" localSheetId="1">'2020'!$A$8:$AQ$9</definedName>
    <definedName name="Z_DFCDC4A7_B1EE_4F7B_A9A5_CB3F46056C80__wvu_PrintArea" localSheetId="1">'2020'!$A$1:$W$18</definedName>
    <definedName name="Z_DFCDC4A7_B1EE_4F7B_A9A5_CB3F46056C80__wvu_PrintArea" localSheetId="2">'2021'!$A$1:$W$17</definedName>
    <definedName name="Z_DFCDC4A7_B1EE_4F7B_A9A5_CB3F46056C80__wvu_Rows" localSheetId="1">NA()</definedName>
    <definedName name="Z_DFCDC4A7_B1EE_4F7B_A9A5_CB3F46056C80__wvu_Rows" localSheetId="2">NA()</definedName>
    <definedName name="Z_E557CDC6_6AA0_4DD0_B6F9_A94A1E4C138A__wvu_FilterData" localSheetId="1">'2020'!$A$8:$AQ$9</definedName>
    <definedName name="Z_E557CDC6_6AA0_4DD0_B6F9_A94A1E4C138A__wvu_PrintArea" localSheetId="1">'2020'!$A$1:$W$18</definedName>
    <definedName name="Z_E557CDC6_6AA0_4DD0_B6F9_A94A1E4C138A__wvu_PrintArea" localSheetId="2">'2021'!$A$1:$W$17</definedName>
    <definedName name="Z_E557CDC6_6AA0_4DD0_B6F9_A94A1E4C138A__wvu_Rows" localSheetId="1">NA()</definedName>
    <definedName name="Z_E557CDC6_6AA0_4DD0_B6F9_A94A1E4C138A__wvu_Rows" localSheetId="2">NA()</definedName>
    <definedName name="Z_F61158DD_B832_4B6B_82D0_8E4EB30BA059__wvu_FilterData" localSheetId="1">'2020'!$A$8:$AQ$9</definedName>
    <definedName name="_xlnm.Print_Area" localSheetId="1">'2020'!$A$1:$W$21</definedName>
    <definedName name="_xlnm.Print_Area" localSheetId="2">'2021'!$A$1:$W$19</definedName>
    <definedName name="_xlnm.Print_Area" localSheetId="0">'Раздел 1'!$A$1:$K$55</definedName>
  </definedNames>
  <calcPr fullCalcOnLoad="1"/>
</workbook>
</file>

<file path=xl/sharedStrings.xml><?xml version="1.0" encoding="utf-8"?>
<sst xmlns="http://schemas.openxmlformats.org/spreadsheetml/2006/main" count="254" uniqueCount="109">
  <si>
    <t>Приложение № 4</t>
  </si>
  <si>
    <t>к постановлению администрации Сланцевского</t>
  </si>
  <si>
    <t>муниципального района от 02.10.2019 № 1448-п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</si>
  <si>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Сланцевского городского поселения Ленинградской области</t>
  </si>
  <si>
    <t>Раздел I. Перечень многоквартирных домов, которые подлежат капитальному ремонту в 2020-2022 годах, за счет средств собственников, образующих фонд капитального ремонта на специальных счетах.</t>
  </si>
  <si>
    <t>№ п\п</t>
  </si>
  <si>
    <t>Адрес МКД</t>
  </si>
  <si>
    <t>Год</t>
  </si>
  <si>
    <t>Материал стен</t>
  </si>
  <si>
    <t>Количество этажей</t>
  </si>
  <si>
    <t>общая площадь МКД, всего</t>
  </si>
  <si>
    <t>Количество жителей, зарегистрированных в МКД</t>
  </si>
  <si>
    <t>Стоимость капитального ремонта за счет средств собственников помещений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</si>
  <si>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</si>
  <si>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</si>
  <si>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</si>
  <si>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</si>
  <si>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</si>
  <si>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</si>
  <si>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руб.</t>
  </si>
  <si>
    <t>Сланцевский муниципальный район</t>
  </si>
  <si>
    <t>Муниципальное образование Сланцевское городское поселение</t>
  </si>
  <si>
    <t>Г. Сланцы, ул. Баранова, д. 10</t>
  </si>
  <si>
    <t>кирпич</t>
  </si>
  <si>
    <t>СС</t>
  </si>
  <si>
    <t>Г. Сланцы, ул. Кирова, д. 12 а</t>
  </si>
  <si>
    <t>Г. Сланцы, ул. Кирова, д. 1/12</t>
  </si>
  <si>
    <t>Г. Сланцы, пер. Почтовый, д. 11</t>
  </si>
  <si>
    <t>Г. Сланцы, ул. Партизанская, д. 21</t>
  </si>
  <si>
    <t>Итого по муниципальному образованию</t>
  </si>
  <si>
    <t>х</t>
  </si>
  <si>
    <t>Итого по Сланцевскому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</si>
  <si>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</si>
  <si>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</si>
  <si>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микрорайон 3, д. 14</t>
  </si>
  <si>
    <t>панельный</t>
  </si>
  <si>
    <t>Итого по Тихвинский муниципальному району</t>
  </si>
  <si>
    <t>Тосненский район</t>
  </si>
  <si>
    <t>Муниципальное образование Тосненское городское поселение</t>
  </si>
  <si>
    <t>Г. Тосно, ш. Барыбина, д. 11</t>
  </si>
  <si>
    <t>ССРО</t>
  </si>
  <si>
    <t>Итого по Ленинградской области</t>
  </si>
  <si>
    <t>Строительный контроль</t>
  </si>
  <si>
    <t>Итого со строительным контролем</t>
  </si>
  <si>
    <t>Раздел II. Перечень многоквартирных домов, которые подлежат капитальному ремонту в 2020 году, за счет средств собственников, образующих фонд капитального ремонта на специальных счетах.</t>
  </si>
  <si>
    <t>Расшифровка ПИР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</si>
  <si>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</si>
  <si>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</si>
  <si>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</si>
  <si>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</si>
  <si>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</si>
  <si>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</si>
  <si>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</si>
  <si>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Подъезд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</si>
  <si>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</si>
  <si>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</si>
  <si>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</si>
  <si>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</si>
  <si>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</si>
  <si>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</si>
  <si>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</si>
  <si>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</si>
  <si>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</si>
  <si>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</si>
  <si>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</si>
  <si>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</si>
  <si>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</si>
  <si>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</si>
  <si>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</si>
  <si>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</si>
  <si>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</t>
  </si>
  <si>
    <t>ГВС</t>
  </si>
  <si>
    <t>Электрика</t>
  </si>
  <si>
    <t>ед.</t>
  </si>
  <si>
    <t>кв.м.</t>
  </si>
  <si>
    <t>куб.м.</t>
  </si>
  <si>
    <t>ПРОСЯТ ФАСАД СМР, т.к ССРО</t>
  </si>
  <si>
    <t>Раздел III. Перечень многоквартирных домов, которые подлежат капитальному ремонту в 2021 году, за счет средств собственников, образующих фонд капитального ремонта на специальных счетах.</t>
  </si>
  <si>
    <t>фундамент</t>
  </si>
  <si>
    <t>хвс</t>
  </si>
  <si>
    <t>СЕТИ</t>
  </si>
  <si>
    <t>во</t>
  </si>
  <si>
    <t>гвс</t>
  </si>
  <si>
    <t>тс</t>
  </si>
  <si>
    <t>ЭЛ</t>
  </si>
  <si>
    <t>Кол-во мкд</t>
  </si>
  <si>
    <t>ИТОГО</t>
  </si>
  <si>
    <t>разница с разделом 1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</si>
  <si>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</si>
  <si>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</si>
  <si>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</si>
  <si>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</si>
  <si>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</si>
  <si>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</si>
  <si>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</si>
  <si>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</si>
  <si>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</si>
  <si>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</si>
  <si>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</si>
  <si>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</si>
  <si>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</si>
  <si>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</si>
  <si>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</si>
  <si>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</si>
  <si>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</si>
  <si>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</si>
  <si>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</si>
  <si>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со строительным контролем</t>
  </si>
  <si>
    <t>(в редакции постановления администрации Сланцевского муниципального района от 12.12.2022 № 1972-п)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</si>
</sst>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1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33" applyFont="1" applyFill="1" applyBorder="1" applyAlignment="1">
      <alignment horizontal="left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center" vertical="center"/>
    </xf>
    <xf numFmtId="4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33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/>
    </xf>
    <xf numFmtId="4" fontId="3" fillId="33" borderId="0" xfId="0" applyNumberFormat="1" applyFont="1" applyFill="1" applyBorder="1" applyAlignment="1">
      <alignment horizontal="right" vertical="center" indent="1"/>
    </xf>
    <xf numFmtId="0" fontId="4" fillId="33" borderId="14" xfId="33" applyFont="1" applyFill="1" applyBorder="1" applyAlignment="1">
      <alignment horizontal="center" vertical="center"/>
      <protection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7" fillId="33" borderId="10" xfId="33" applyFont="1" applyFill="1" applyBorder="1" applyAlignment="1">
      <alignment horizontal="left" vertical="center"/>
      <protection/>
    </xf>
    <xf numFmtId="4" fontId="3" fillId="33" borderId="14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7" fillId="33" borderId="10" xfId="33" applyFont="1" applyFill="1" applyBorder="1" applyAlignment="1">
      <alignment horizontal="left" vertical="center" wrapText="1"/>
      <protection/>
    </xf>
    <xf numFmtId="4" fontId="3" fillId="33" borderId="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" fontId="3" fillId="33" borderId="0" xfId="0" applyNumberFormat="1" applyFont="1" applyFill="1" applyAlignment="1">
      <alignment horizontal="left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2" fontId="8" fillId="33" borderId="10" xfId="33" applyNumberFormat="1" applyFont="1" applyFill="1" applyBorder="1" applyAlignment="1">
      <alignment vertical="center" wrapText="1"/>
      <protection/>
    </xf>
    <xf numFmtId="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/>
    </xf>
    <xf numFmtId="0" fontId="10" fillId="0" borderId="0" xfId="0" applyFont="1" applyAlignment="1">
      <alignment/>
    </xf>
    <xf numFmtId="1" fontId="8" fillId="33" borderId="18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2" fontId="7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3" fillId="33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4" fontId="3" fillId="33" borderId="10" xfId="0" applyNumberFormat="1" applyFont="1" applyFill="1" applyBorder="1" applyAlignment="1">
      <alignment horizontal="center" vertical="center" textRotation="90" wrapText="1"/>
    </xf>
    <xf numFmtId="3" fontId="3" fillId="33" borderId="10" xfId="0" applyNumberFormat="1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1" fontId="3" fillId="33" borderId="10" xfId="0" applyNumberFormat="1" applyFont="1" applyFill="1" applyBorder="1" applyAlignment="1">
      <alignment horizontal="center" vertical="center" textRotation="90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left" vertical="center" wrapText="1"/>
      <protection/>
    </xf>
    <xf numFmtId="0" fontId="4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33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Excel Built-in Excel Built-in Excel Built-in Excel Built-in Обычный 6 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U32"/>
  <sheetViews>
    <sheetView view="pageBreakPreview" zoomScaleNormal="80" zoomScaleSheetLayoutView="100" zoomScalePageLayoutView="0" workbookViewId="0" topLeftCell="A1">
      <selection activeCell="A7" sqref="A7:K7"/>
    </sheetView>
  </sheetViews>
  <sheetFormatPr defaultColWidth="9.140625" defaultRowHeight="15"/>
  <cols>
    <col min="1" max="1" width="9.8515625" style="1" customWidth="1"/>
    <col min="2" max="2" width="65.140625" style="2" customWidth="1"/>
    <col min="3" max="4" width="9.140625" style="3" customWidth="1"/>
    <col min="5" max="5" width="25.57421875" style="3" customWidth="1"/>
    <col min="6" max="6" width="9.140625" style="3" customWidth="1"/>
    <col min="7" max="7" width="15.28125" style="3" customWidth="1"/>
    <col min="8" max="8" width="18.00390625" style="3" customWidth="1"/>
    <col min="9" max="9" width="20.140625" style="3" customWidth="1"/>
    <col min="10" max="10" width="13.140625" style="3" customWidth="1"/>
    <col min="11" max="11" width="9.140625" style="3" customWidth="1"/>
    <col min="12" max="12" width="9.00390625" style="4" hidden="1" customWidth="1"/>
    <col min="13" max="16384" width="9.140625" style="4" customWidth="1"/>
  </cols>
  <sheetData>
    <row r="1" spans="1:255" ht="15.75">
      <c r="A1" s="5"/>
      <c r="B1" s="6"/>
      <c r="C1" s="7"/>
      <c r="D1" s="8"/>
      <c r="E1" s="8"/>
      <c r="F1" s="8"/>
      <c r="G1" s="9"/>
      <c r="H1" s="10"/>
      <c r="I1" s="9"/>
      <c r="J1" s="8"/>
      <c r="K1" s="8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5.75">
      <c r="A2" s="5"/>
      <c r="B2" s="6"/>
      <c r="C2" s="7"/>
      <c r="D2" s="8"/>
      <c r="E2" s="8"/>
      <c r="F2" s="8"/>
      <c r="G2" s="9"/>
      <c r="H2" s="10"/>
      <c r="I2" s="107" t="s">
        <v>0</v>
      </c>
      <c r="J2" s="107"/>
      <c r="K2" s="8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5.75">
      <c r="A3" s="5"/>
      <c r="B3" s="6"/>
      <c r="C3" s="7"/>
      <c r="D3" s="8"/>
      <c r="E3" s="8"/>
      <c r="F3" s="8"/>
      <c r="G3" s="9"/>
      <c r="H3" s="10"/>
      <c r="I3" s="12" t="s">
        <v>1</v>
      </c>
      <c r="J3" s="11"/>
      <c r="K3" s="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5.75">
      <c r="A4" s="5"/>
      <c r="B4" s="6"/>
      <c r="C4" s="7"/>
      <c r="D4" s="8"/>
      <c r="E4" s="8"/>
      <c r="F4" s="8"/>
      <c r="G4" s="9"/>
      <c r="H4" s="10"/>
      <c r="I4" s="12" t="s">
        <v>2</v>
      </c>
      <c r="J4" s="11"/>
      <c r="K4" s="8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43.5" customHeight="1">
      <c r="A5" s="5"/>
      <c r="B5" s="6"/>
      <c r="C5" s="7"/>
      <c r="D5" s="8"/>
      <c r="E5" s="8"/>
      <c r="F5" s="8"/>
      <c r="G5" s="9"/>
      <c r="H5" s="108" t="s">
        <v>108</v>
      </c>
      <c r="I5" s="108"/>
      <c r="J5" s="108"/>
      <c r="K5" s="8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36" customHeight="1">
      <c r="A6" s="13"/>
      <c r="B6" s="109" t="s">
        <v>3</v>
      </c>
      <c r="C6" s="109"/>
      <c r="D6" s="109"/>
      <c r="E6" s="109"/>
      <c r="F6" s="109"/>
      <c r="G6" s="109"/>
      <c r="H6" s="109"/>
      <c r="I6" s="109"/>
      <c r="J6" s="109"/>
      <c r="K6" s="14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49.5" customHeight="1">
      <c r="A7" s="110" t="s">
        <v>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" customHeight="1">
      <c r="A8" s="111" t="s">
        <v>5</v>
      </c>
      <c r="B8" s="111" t="s">
        <v>6</v>
      </c>
      <c r="C8" s="112" t="s">
        <v>7</v>
      </c>
      <c r="D8" s="112"/>
      <c r="E8" s="113" t="s">
        <v>8</v>
      </c>
      <c r="F8" s="113" t="s">
        <v>9</v>
      </c>
      <c r="G8" s="114" t="s">
        <v>10</v>
      </c>
      <c r="H8" s="115" t="s">
        <v>11</v>
      </c>
      <c r="I8" s="114" t="s">
        <v>12</v>
      </c>
      <c r="J8" s="116" t="s">
        <v>13</v>
      </c>
      <c r="K8" s="116" t="s">
        <v>14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5" customHeight="1">
      <c r="A9" s="111"/>
      <c r="B9" s="111"/>
      <c r="C9" s="117" t="s">
        <v>15</v>
      </c>
      <c r="D9" s="116" t="s">
        <v>16</v>
      </c>
      <c r="E9" s="113"/>
      <c r="F9" s="113"/>
      <c r="G9" s="114"/>
      <c r="H9" s="115"/>
      <c r="I9" s="114"/>
      <c r="J9" s="116"/>
      <c r="K9" s="116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91.5" customHeight="1">
      <c r="A10" s="111"/>
      <c r="B10" s="111"/>
      <c r="C10" s="117"/>
      <c r="D10" s="116"/>
      <c r="E10" s="113"/>
      <c r="F10" s="113"/>
      <c r="G10" s="114"/>
      <c r="H10" s="115"/>
      <c r="I10" s="114"/>
      <c r="J10" s="116"/>
      <c r="K10" s="11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" customHeight="1">
      <c r="A11" s="15"/>
      <c r="B11" s="15"/>
      <c r="C11" s="117"/>
      <c r="D11" s="116"/>
      <c r="E11" s="113"/>
      <c r="F11" s="113"/>
      <c r="G11" s="17" t="s">
        <v>17</v>
      </c>
      <c r="H11" s="18" t="s">
        <v>18</v>
      </c>
      <c r="I11" s="17" t="s">
        <v>19</v>
      </c>
      <c r="J11" s="116"/>
      <c r="K11" s="11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5.75">
      <c r="A12" s="16">
        <v>1</v>
      </c>
      <c r="B12" s="19">
        <v>2</v>
      </c>
      <c r="C12" s="20">
        <v>3</v>
      </c>
      <c r="D12" s="16">
        <v>4</v>
      </c>
      <c r="E12" s="16">
        <v>5</v>
      </c>
      <c r="F12" s="16">
        <v>6</v>
      </c>
      <c r="G12" s="19">
        <v>8</v>
      </c>
      <c r="H12" s="19">
        <v>9</v>
      </c>
      <c r="I12" s="19">
        <v>11</v>
      </c>
      <c r="J12" s="19">
        <v>12</v>
      </c>
      <c r="K12" s="19">
        <v>13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11" s="22" customFormat="1" ht="15.75">
      <c r="A13" s="118" t="s">
        <v>20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255" ht="30" customHeight="1">
      <c r="A14" s="119" t="s">
        <v>21</v>
      </c>
      <c r="B14" s="119"/>
      <c r="C14" s="23"/>
      <c r="D14" s="24"/>
      <c r="E14" s="24"/>
      <c r="F14" s="24"/>
      <c r="G14" s="23"/>
      <c r="H14" s="19"/>
      <c r="I14" s="23"/>
      <c r="J14" s="23"/>
      <c r="K14" s="23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30" customHeight="1">
      <c r="A15" s="16">
        <v>1</v>
      </c>
      <c r="B15" s="25" t="s">
        <v>22</v>
      </c>
      <c r="C15" s="26">
        <v>1965</v>
      </c>
      <c r="D15" s="24"/>
      <c r="E15" s="24" t="s">
        <v>23</v>
      </c>
      <c r="F15" s="20">
        <v>5</v>
      </c>
      <c r="G15" s="23">
        <v>3364.2</v>
      </c>
      <c r="H15" s="19">
        <v>162</v>
      </c>
      <c r="I15" s="23">
        <v>3046949.52</v>
      </c>
      <c r="J15" s="27">
        <v>44925</v>
      </c>
      <c r="K15" s="23" t="s">
        <v>24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30" customHeight="1">
      <c r="A16" s="16">
        <v>2</v>
      </c>
      <c r="B16" s="25" t="s">
        <v>25</v>
      </c>
      <c r="C16" s="26">
        <v>1977</v>
      </c>
      <c r="D16" s="24"/>
      <c r="E16" s="24" t="s">
        <v>23</v>
      </c>
      <c r="F16" s="20">
        <v>5</v>
      </c>
      <c r="G16" s="23">
        <v>4217.8</v>
      </c>
      <c r="H16" s="19">
        <v>157</v>
      </c>
      <c r="I16" s="23">
        <v>2100604.26</v>
      </c>
      <c r="J16" s="27">
        <v>44925</v>
      </c>
      <c r="K16" s="23" t="s">
        <v>24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30" customHeight="1">
      <c r="A17" s="16">
        <v>3</v>
      </c>
      <c r="B17" s="25" t="s">
        <v>26</v>
      </c>
      <c r="C17" s="26">
        <v>1966</v>
      </c>
      <c r="D17" s="24"/>
      <c r="E17" s="24" t="s">
        <v>23</v>
      </c>
      <c r="F17" s="20">
        <v>5</v>
      </c>
      <c r="G17" s="23">
        <v>2674.8</v>
      </c>
      <c r="H17" s="19">
        <v>150</v>
      </c>
      <c r="I17" s="23">
        <v>81394.5</v>
      </c>
      <c r="J17" s="27">
        <v>44925</v>
      </c>
      <c r="K17" s="23" t="s">
        <v>24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30" customHeight="1">
      <c r="A18" s="16">
        <v>4</v>
      </c>
      <c r="B18" s="25" t="s">
        <v>27</v>
      </c>
      <c r="C18" s="26">
        <v>1971</v>
      </c>
      <c r="D18" s="24"/>
      <c r="E18" s="24" t="s">
        <v>23</v>
      </c>
      <c r="F18" s="20">
        <v>5</v>
      </c>
      <c r="G18" s="23">
        <v>4398.95</v>
      </c>
      <c r="H18" s="19">
        <v>157</v>
      </c>
      <c r="I18" s="23">
        <v>235222</v>
      </c>
      <c r="J18" s="27">
        <v>44925</v>
      </c>
      <c r="K18" s="23" t="s">
        <v>24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0" customHeight="1">
      <c r="A19" s="16">
        <v>5</v>
      </c>
      <c r="B19" s="25" t="s">
        <v>28</v>
      </c>
      <c r="C19" s="26">
        <v>1966</v>
      </c>
      <c r="D19" s="24"/>
      <c r="E19" s="24" t="s">
        <v>23</v>
      </c>
      <c r="F19" s="20">
        <v>5</v>
      </c>
      <c r="G19" s="23">
        <v>3474.4</v>
      </c>
      <c r="H19" s="19">
        <v>90</v>
      </c>
      <c r="I19" s="23">
        <v>1258107.41</v>
      </c>
      <c r="J19" s="27">
        <v>44925</v>
      </c>
      <c r="K19" s="23" t="s">
        <v>24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30" customHeight="1">
      <c r="A20" s="120" t="s">
        <v>29</v>
      </c>
      <c r="B20" s="120"/>
      <c r="C20" s="23" t="s">
        <v>30</v>
      </c>
      <c r="D20" s="23" t="s">
        <v>30</v>
      </c>
      <c r="E20" s="23" t="s">
        <v>30</v>
      </c>
      <c r="F20" s="23" t="s">
        <v>30</v>
      </c>
      <c r="G20" s="23">
        <f>SUM(G15:G19)</f>
        <v>18130.15</v>
      </c>
      <c r="H20" s="19">
        <f>SUM(H15:H19)</f>
        <v>716</v>
      </c>
      <c r="I20" s="23">
        <f>SUM(I15:I19)</f>
        <v>6722277.6899999995</v>
      </c>
      <c r="J20" s="23" t="s">
        <v>30</v>
      </c>
      <c r="K20" s="23" t="s">
        <v>30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12" s="22" customFormat="1" ht="30" customHeight="1">
      <c r="A21" s="121" t="s">
        <v>31</v>
      </c>
      <c r="B21" s="121"/>
      <c r="C21" s="21" t="s">
        <v>30</v>
      </c>
      <c r="D21" s="21" t="s">
        <v>30</v>
      </c>
      <c r="E21" s="21" t="s">
        <v>30</v>
      </c>
      <c r="F21" s="21" t="s">
        <v>30</v>
      </c>
      <c r="G21" s="21">
        <f>G20</f>
        <v>18130.15</v>
      </c>
      <c r="H21" s="29">
        <f>H20</f>
        <v>716</v>
      </c>
      <c r="I21" s="21">
        <f>I20</f>
        <v>6722277.6899999995</v>
      </c>
      <c r="J21" s="21" t="s">
        <v>30</v>
      </c>
      <c r="K21" s="21" t="s">
        <v>30</v>
      </c>
      <c r="L21" s="30" t="e">
        <f>I21-'2020'!C13-'2021'!#REF!</f>
        <v>#REF!</v>
      </c>
    </row>
    <row r="22" spans="1:255" ht="15.75" hidden="1">
      <c r="A22" s="118" t="s">
        <v>32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5.75" hidden="1">
      <c r="A23" s="119" t="s">
        <v>33</v>
      </c>
      <c r="B23" s="119"/>
      <c r="C23" s="23"/>
      <c r="D23" s="24"/>
      <c r="E23" s="24"/>
      <c r="F23" s="24"/>
      <c r="G23" s="23"/>
      <c r="H23" s="19"/>
      <c r="I23" s="23"/>
      <c r="J23" s="23"/>
      <c r="K23" s="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5.75" hidden="1">
      <c r="A24" s="16">
        <f>A19+1</f>
        <v>6</v>
      </c>
      <c r="B24" s="25" t="s">
        <v>34</v>
      </c>
      <c r="C24" s="26">
        <v>1972</v>
      </c>
      <c r="D24" s="24"/>
      <c r="E24" s="24" t="s">
        <v>35</v>
      </c>
      <c r="F24" s="19">
        <v>9</v>
      </c>
      <c r="G24" s="23">
        <v>13377.9</v>
      </c>
      <c r="H24" s="19">
        <v>0</v>
      </c>
      <c r="I24" s="23" t="e">
        <f>SUMIF('2020'!#REF!,B24,'2020'!#REF!)+SUMIF('2021'!#REF!,B24,'2021'!#REF!)+SUMIF("#ссыл!" #REF!,B24,"#ссыл!" #REF!)</f>
        <v>#REF!</v>
      </c>
      <c r="J24" s="27">
        <v>44925</v>
      </c>
      <c r="K24" s="23" t="s">
        <v>24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12" s="22" customFormat="1" ht="15.75" hidden="1">
      <c r="A25" s="121" t="s">
        <v>36</v>
      </c>
      <c r="B25" s="121"/>
      <c r="C25" s="21" t="s">
        <v>30</v>
      </c>
      <c r="D25" s="21" t="s">
        <v>30</v>
      </c>
      <c r="E25" s="21" t="s">
        <v>30</v>
      </c>
      <c r="F25" s="21" t="s">
        <v>30</v>
      </c>
      <c r="G25" s="21">
        <f>G24</f>
        <v>13377.9</v>
      </c>
      <c r="H25" s="21">
        <f>H24</f>
        <v>0</v>
      </c>
      <c r="I25" s="21" t="e">
        <f>I24</f>
        <v>#REF!</v>
      </c>
      <c r="J25" s="21" t="s">
        <v>30</v>
      </c>
      <c r="K25" s="21" t="s">
        <v>30</v>
      </c>
      <c r="L25" s="30" t="e">
        <f>I25-'2021'!#REF!</f>
        <v>#REF!</v>
      </c>
    </row>
    <row r="26" spans="1:12" ht="15" customHeight="1" hidden="1">
      <c r="A26" s="122" t="s">
        <v>37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31"/>
      <c r="L26"/>
    </row>
    <row r="27" spans="1:12" ht="15" customHeight="1" hidden="1">
      <c r="A27" s="123" t="s">
        <v>38</v>
      </c>
      <c r="B27" s="123"/>
      <c r="C27" s="23"/>
      <c r="D27" s="24"/>
      <c r="E27" s="24"/>
      <c r="F27" s="20"/>
      <c r="G27" s="20"/>
      <c r="H27" s="23"/>
      <c r="I27" s="27"/>
      <c r="J27" s="23"/>
      <c r="K27" s="32"/>
      <c r="L27"/>
    </row>
    <row r="28" spans="1:12" ht="15.75" hidden="1">
      <c r="A28" s="16">
        <f>A24+1</f>
        <v>7</v>
      </c>
      <c r="B28" s="25" t="s">
        <v>39</v>
      </c>
      <c r="C28" s="26">
        <v>1990</v>
      </c>
      <c r="D28" s="24"/>
      <c r="E28" s="24"/>
      <c r="F28" s="20">
        <v>5</v>
      </c>
      <c r="G28" s="24">
        <v>7373.95</v>
      </c>
      <c r="H28" s="20">
        <v>324</v>
      </c>
      <c r="I28" s="23" t="e">
        <f>SUMIF('2020'!#REF!,B28,'2020'!#REF!)+SUMIF('2021'!#REF!,B28,'2021'!#REF!)+SUMIF("#ссыл!" #REF!,B28,"#ссыл!" #REF!)</f>
        <v>#REF!</v>
      </c>
      <c r="J28" s="27">
        <v>44925</v>
      </c>
      <c r="K28" s="23" t="s">
        <v>40</v>
      </c>
      <c r="L28"/>
    </row>
    <row r="29" spans="1:12" ht="15.75" hidden="1">
      <c r="A29" s="120" t="s">
        <v>29</v>
      </c>
      <c r="B29" s="120"/>
      <c r="C29" s="23" t="s">
        <v>30</v>
      </c>
      <c r="D29" s="23" t="s">
        <v>30</v>
      </c>
      <c r="E29" s="23" t="s">
        <v>30</v>
      </c>
      <c r="F29" s="23" t="s">
        <v>30</v>
      </c>
      <c r="G29" s="23">
        <f>SUM(G27:G28)</f>
        <v>7373.95</v>
      </c>
      <c r="H29" s="23">
        <f>SUM(H27:H28)</f>
        <v>324</v>
      </c>
      <c r="I29" s="23" t="e">
        <f>SUM(I27:I28)</f>
        <v>#REF!</v>
      </c>
      <c r="J29" s="23" t="s">
        <v>30</v>
      </c>
      <c r="K29" s="23" t="s">
        <v>30</v>
      </c>
      <c r="L29" s="33" t="e">
        <f>NA()</f>
        <v>#N/A</v>
      </c>
    </row>
    <row r="30" spans="1:12" ht="15.75" hidden="1">
      <c r="A30" s="34"/>
      <c r="B30" s="35" t="s">
        <v>41</v>
      </c>
      <c r="C30" s="21" t="s">
        <v>30</v>
      </c>
      <c r="D30" s="21" t="s">
        <v>30</v>
      </c>
      <c r="E30" s="21" t="s">
        <v>30</v>
      </c>
      <c r="F30" s="21" t="s">
        <v>30</v>
      </c>
      <c r="G30" s="21" t="e">
        <f>G25+G21+#REF!+#REF!+#REF!+#REF!+#REF!+G29+#REF!+#REF!+#REF!+#REF!+#REF!</f>
        <v>#REF!</v>
      </c>
      <c r="H30" s="21" t="e">
        <f>H25+H21+#REF!+#REF!+#REF!+#REF!+#REF!+H29+#REF!+#REF!+#REF!+#REF!+#REF!</f>
        <v>#REF!</v>
      </c>
      <c r="I30" s="21" t="e">
        <f>I25+I21+#REF!+#REF!+#REF!+#REF!+#REF!+I29+#REF!+#REF!+#REF!+#REF!+#REF!</f>
        <v>#REF!</v>
      </c>
      <c r="J30" s="21" t="s">
        <v>30</v>
      </c>
      <c r="K30" s="21" t="s">
        <v>30</v>
      </c>
      <c r="L30" s="33" t="e">
        <f>I30-'2020'!C18-'2021'!#REF!-"#ссыл!" #REF!</f>
        <v>#REF!</v>
      </c>
    </row>
    <row r="31" spans="1:12" ht="15.75">
      <c r="A31" s="34"/>
      <c r="B31" s="36" t="s">
        <v>42</v>
      </c>
      <c r="C31" s="21" t="s">
        <v>30</v>
      </c>
      <c r="D31" s="21" t="s">
        <v>30</v>
      </c>
      <c r="E31" s="21" t="s">
        <v>30</v>
      </c>
      <c r="F31" s="21" t="s">
        <v>30</v>
      </c>
      <c r="G31" s="37"/>
      <c r="H31" s="38"/>
      <c r="I31" s="37">
        <v>62505.14</v>
      </c>
      <c r="J31" s="21" t="s">
        <v>30</v>
      </c>
      <c r="K31" s="21" t="s">
        <v>30</v>
      </c>
      <c r="L31"/>
    </row>
    <row r="32" spans="1:12" ht="15.75">
      <c r="A32" s="34"/>
      <c r="B32" s="39" t="s">
        <v>43</v>
      </c>
      <c r="C32" s="21" t="s">
        <v>30</v>
      </c>
      <c r="D32" s="21" t="s">
        <v>30</v>
      </c>
      <c r="E32" s="21" t="s">
        <v>30</v>
      </c>
      <c r="F32" s="21" t="s">
        <v>30</v>
      </c>
      <c r="G32" s="37"/>
      <c r="H32" s="38"/>
      <c r="I32" s="37">
        <f>I21+I31</f>
        <v>6784782.829999999</v>
      </c>
      <c r="J32" s="21" t="s">
        <v>30</v>
      </c>
      <c r="K32" s="21" t="s">
        <v>30</v>
      </c>
      <c r="L32" s="33" t="e">
        <f>I32-'2020'!C20-'2021'!C19-"#ссыл!" #REF!</f>
        <v>#VALUE!</v>
      </c>
    </row>
  </sheetData>
  <sheetProtection selectLockedCells="1" selectUnlockedCells="1"/>
  <mergeCells count="26">
    <mergeCell ref="A25:B25"/>
    <mergeCell ref="A26:J26"/>
    <mergeCell ref="A27:B27"/>
    <mergeCell ref="A29:B29"/>
    <mergeCell ref="A13:K13"/>
    <mergeCell ref="A14:B14"/>
    <mergeCell ref="A20:B20"/>
    <mergeCell ref="A21:B21"/>
    <mergeCell ref="A22:K22"/>
    <mergeCell ref="A23:B23"/>
    <mergeCell ref="H8:H10"/>
    <mergeCell ref="I8:I10"/>
    <mergeCell ref="J8:J11"/>
    <mergeCell ref="K8:K11"/>
    <mergeCell ref="C9:C11"/>
    <mergeCell ref="D9:D11"/>
    <mergeCell ref="I2:J2"/>
    <mergeCell ref="H5:J5"/>
    <mergeCell ref="B6:J6"/>
    <mergeCell ref="A7:K7"/>
    <mergeCell ref="A8:A10"/>
    <mergeCell ref="B8:B10"/>
    <mergeCell ref="C8:D8"/>
    <mergeCell ref="E8:E11"/>
    <mergeCell ref="F8:F11"/>
    <mergeCell ref="G8:G10"/>
  </mergeCells>
  <printOptions/>
  <pageMargins left="0.2361111111111111" right="0.2361111111111111" top="0.7479166666666667" bottom="0.47291666666666665" header="0.5118055555555555" footer="0.31527777777777777"/>
  <pageSetup horizontalDpi="300" verticalDpi="300" orientation="landscape" paperSize="9" scale="65" r:id="rId1"/>
  <headerFooter alignWithMargins="0">
    <oddFooter>&amp;CСтраница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AQ21"/>
  <sheetViews>
    <sheetView view="pageBreakPreview" zoomScaleNormal="7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" sqref="A2"/>
    </sheetView>
  </sheetViews>
  <sheetFormatPr defaultColWidth="9.140625" defaultRowHeight="15"/>
  <cols>
    <col min="1" max="1" width="8.28125" style="40" customWidth="1"/>
    <col min="2" max="2" width="54.421875" style="41" customWidth="1"/>
    <col min="3" max="3" width="19.8515625" style="8" customWidth="1"/>
    <col min="4" max="4" width="18.00390625" style="8" customWidth="1"/>
    <col min="5" max="5" width="18.421875" style="8" customWidth="1"/>
    <col min="6" max="6" width="19.140625" style="8" customWidth="1"/>
    <col min="7" max="7" width="16.8515625" style="8" customWidth="1"/>
    <col min="8" max="8" width="16.57421875" style="8" customWidth="1"/>
    <col min="9" max="9" width="18.7109375" style="8" customWidth="1"/>
    <col min="10" max="10" width="12.57421875" style="8" customWidth="1"/>
    <col min="11" max="11" width="10.421875" style="8" customWidth="1"/>
    <col min="12" max="12" width="9.8515625" style="8" customWidth="1"/>
    <col min="13" max="13" width="13.00390625" style="8" customWidth="1"/>
    <col min="14" max="14" width="18.8515625" style="8" customWidth="1"/>
    <col min="15" max="15" width="13.00390625" style="8" customWidth="1"/>
    <col min="16" max="16" width="18.00390625" style="8" customWidth="1"/>
    <col min="17" max="17" width="11.8515625" style="8" customWidth="1"/>
    <col min="18" max="18" width="16.8515625" style="8" customWidth="1"/>
    <col min="19" max="19" width="15.8515625" style="8" customWidth="1"/>
    <col min="20" max="20" width="10.7109375" style="8" customWidth="1"/>
    <col min="21" max="21" width="17.00390625" style="8" customWidth="1"/>
    <col min="22" max="22" width="18.421875" style="8" customWidth="1"/>
    <col min="23" max="23" width="18.57421875" style="8" customWidth="1"/>
    <col min="24" max="25" width="9.00390625" style="8" hidden="1" customWidth="1"/>
    <col min="26" max="41" width="9.00390625" style="42" hidden="1" customWidth="1"/>
    <col min="42" max="42" width="9.28125" style="42" customWidth="1"/>
    <col min="43" max="16384" width="9.140625" style="42" customWidth="1"/>
  </cols>
  <sheetData>
    <row r="1" spans="1:43" ht="15.75">
      <c r="A1" s="124" t="s">
        <v>44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43"/>
      <c r="Y1" s="43"/>
      <c r="Z1" s="43"/>
      <c r="AA1" s="43"/>
      <c r="AB1" s="43"/>
      <c r="AC1" s="43"/>
      <c r="AD1" s="5"/>
      <c r="AE1" s="5"/>
      <c r="AF1" s="5"/>
      <c r="AG1" s="5"/>
      <c r="AH1" s="5"/>
      <c r="AI1" s="5"/>
      <c r="AJ1"/>
      <c r="AK1"/>
      <c r="AL1"/>
      <c r="AM1"/>
      <c r="AN1"/>
      <c r="AO1"/>
      <c r="AP1"/>
      <c r="AQ1"/>
    </row>
    <row r="2" spans="1:43" ht="0.75" customHeight="1">
      <c r="A2" s="6"/>
      <c r="B2" s="44"/>
      <c r="C2" s="9"/>
      <c r="D2" s="45"/>
      <c r="E2" s="9"/>
      <c r="F2" s="9"/>
      <c r="G2" s="9"/>
      <c r="H2" s="9"/>
      <c r="I2" s="9"/>
      <c r="J2" s="45"/>
      <c r="K2" s="45"/>
      <c r="L2" s="45"/>
      <c r="M2" s="45"/>
      <c r="N2" s="9"/>
      <c r="O2" s="45"/>
      <c r="P2" s="9"/>
      <c r="Q2" s="45"/>
      <c r="R2" s="9"/>
      <c r="S2" s="9"/>
      <c r="T2" s="45"/>
      <c r="U2" s="9"/>
      <c r="V2" s="45"/>
      <c r="W2" s="9"/>
      <c r="X2" s="9"/>
      <c r="Y2" s="9"/>
      <c r="Z2" s="9"/>
      <c r="AA2" s="9"/>
      <c r="AB2" s="46"/>
      <c r="AC2" s="5"/>
      <c r="AD2" s="5"/>
      <c r="AE2" s="5"/>
      <c r="AF2" s="125" t="s">
        <v>45</v>
      </c>
      <c r="AG2" s="125"/>
      <c r="AH2" s="125"/>
      <c r="AI2" s="5"/>
      <c r="AJ2"/>
      <c r="AK2"/>
      <c r="AL2"/>
      <c r="AM2"/>
      <c r="AN2"/>
      <c r="AO2"/>
      <c r="AP2"/>
      <c r="AQ2"/>
    </row>
    <row r="3" spans="1:43" ht="11.25" customHeight="1">
      <c r="A3" s="112" t="s">
        <v>5</v>
      </c>
      <c r="B3" s="111" t="s">
        <v>6</v>
      </c>
      <c r="C3" s="126" t="s">
        <v>46</v>
      </c>
      <c r="D3" s="127" t="s">
        <v>47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48"/>
      <c r="Y3" s="48"/>
      <c r="Z3" s="12"/>
      <c r="AA3" s="49"/>
      <c r="AB3" s="46"/>
      <c r="AC3" s="5"/>
      <c r="AD3" s="5"/>
      <c r="AE3" s="5"/>
      <c r="AF3" s="5"/>
      <c r="AG3" s="5"/>
      <c r="AH3" s="5"/>
      <c r="AI3" s="5"/>
      <c r="AJ3"/>
      <c r="AK3"/>
      <c r="AL3"/>
      <c r="AM3"/>
      <c r="AN3"/>
      <c r="AO3"/>
      <c r="AP3"/>
      <c r="AQ3"/>
    </row>
    <row r="4" spans="1:43" ht="46.5" customHeight="1">
      <c r="A4" s="112"/>
      <c r="B4" s="111"/>
      <c r="C4" s="126"/>
      <c r="D4" s="128" t="s">
        <v>48</v>
      </c>
      <c r="E4" s="128"/>
      <c r="F4" s="128"/>
      <c r="G4" s="128"/>
      <c r="H4" s="128"/>
      <c r="I4" s="128"/>
      <c r="J4" s="128" t="s">
        <v>49</v>
      </c>
      <c r="K4" s="128"/>
      <c r="L4" s="128"/>
      <c r="M4" s="128" t="s">
        <v>50</v>
      </c>
      <c r="N4" s="128"/>
      <c r="O4" s="128" t="s">
        <v>51</v>
      </c>
      <c r="P4" s="128"/>
      <c r="Q4" s="128" t="s">
        <v>52</v>
      </c>
      <c r="R4" s="128"/>
      <c r="S4" s="129" t="s">
        <v>53</v>
      </c>
      <c r="T4" s="128" t="s">
        <v>54</v>
      </c>
      <c r="U4" s="128"/>
      <c r="V4" s="128" t="s">
        <v>55</v>
      </c>
      <c r="W4" s="129" t="s">
        <v>56</v>
      </c>
      <c r="X4" s="47"/>
      <c r="Y4" s="47"/>
      <c r="Z4" s="17"/>
      <c r="AA4" s="17"/>
      <c r="AB4" s="17"/>
      <c r="AC4" s="17"/>
      <c r="AD4" s="17"/>
      <c r="AE4" s="17"/>
      <c r="AF4" s="111" t="s">
        <v>57</v>
      </c>
      <c r="AG4" s="111" t="s">
        <v>58</v>
      </c>
      <c r="AH4" s="111" t="s">
        <v>59</v>
      </c>
      <c r="AI4" s="5"/>
      <c r="AJ4"/>
      <c r="AK4"/>
      <c r="AL4"/>
      <c r="AM4"/>
      <c r="AN4"/>
      <c r="AO4"/>
      <c r="AP4"/>
      <c r="AQ4"/>
    </row>
    <row r="5" spans="1:43" ht="45" customHeight="1">
      <c r="A5" s="112"/>
      <c r="B5" s="111"/>
      <c r="C5" s="126"/>
      <c r="D5" s="128" t="s">
        <v>60</v>
      </c>
      <c r="E5" s="129" t="s">
        <v>61</v>
      </c>
      <c r="F5" s="129" t="s">
        <v>62</v>
      </c>
      <c r="G5" s="129" t="s">
        <v>63</v>
      </c>
      <c r="H5" s="129" t="s">
        <v>64</v>
      </c>
      <c r="I5" s="129" t="s">
        <v>65</v>
      </c>
      <c r="J5" s="128"/>
      <c r="K5" s="128" t="s">
        <v>66</v>
      </c>
      <c r="L5" s="128" t="s">
        <v>67</v>
      </c>
      <c r="M5" s="128"/>
      <c r="N5" s="128"/>
      <c r="O5" s="128"/>
      <c r="P5" s="128"/>
      <c r="Q5" s="128"/>
      <c r="R5" s="128"/>
      <c r="S5" s="129"/>
      <c r="T5" s="128"/>
      <c r="U5" s="128"/>
      <c r="V5" s="128"/>
      <c r="W5" s="129"/>
      <c r="X5" s="51"/>
      <c r="Y5" s="51"/>
      <c r="Z5" s="17"/>
      <c r="AA5" s="17"/>
      <c r="AB5" s="17"/>
      <c r="AC5" s="17"/>
      <c r="AD5" s="17"/>
      <c r="AE5" s="17"/>
      <c r="AF5" s="111"/>
      <c r="AG5" s="111"/>
      <c r="AH5" s="111"/>
      <c r="AI5" s="5"/>
      <c r="AJ5"/>
      <c r="AK5"/>
      <c r="AL5"/>
      <c r="AM5"/>
      <c r="AN5"/>
      <c r="AO5"/>
      <c r="AP5"/>
      <c r="AQ5"/>
    </row>
    <row r="6" spans="1:43" ht="31.5">
      <c r="A6" s="112"/>
      <c r="B6" s="111"/>
      <c r="C6" s="126"/>
      <c r="D6" s="128"/>
      <c r="E6" s="129"/>
      <c r="F6" s="129"/>
      <c r="G6" s="129"/>
      <c r="H6" s="129"/>
      <c r="I6" s="129"/>
      <c r="J6" s="128"/>
      <c r="K6" s="128"/>
      <c r="L6" s="128"/>
      <c r="M6" s="128"/>
      <c r="N6" s="128"/>
      <c r="O6" s="128"/>
      <c r="P6" s="128"/>
      <c r="Q6" s="128"/>
      <c r="R6" s="128"/>
      <c r="S6" s="129"/>
      <c r="T6" s="128"/>
      <c r="U6" s="128"/>
      <c r="V6" s="128"/>
      <c r="W6" s="129"/>
      <c r="X6" s="51"/>
      <c r="Y6" s="51"/>
      <c r="Z6" s="17" t="s">
        <v>68</v>
      </c>
      <c r="AA6" s="17" t="s">
        <v>69</v>
      </c>
      <c r="AB6" s="17" t="s">
        <v>70</v>
      </c>
      <c r="AC6" s="17" t="s">
        <v>71</v>
      </c>
      <c r="AD6" s="17" t="s">
        <v>72</v>
      </c>
      <c r="AE6" s="17"/>
      <c r="AF6" s="111"/>
      <c r="AG6" s="111"/>
      <c r="AH6" s="111"/>
      <c r="AI6" s="5"/>
      <c r="AJ6"/>
      <c r="AK6"/>
      <c r="AL6"/>
      <c r="AM6"/>
      <c r="AN6"/>
      <c r="AO6"/>
      <c r="AP6"/>
      <c r="AQ6"/>
    </row>
    <row r="7" spans="1:43" ht="15.75" customHeight="1">
      <c r="A7" s="112"/>
      <c r="B7" s="111"/>
      <c r="C7" s="52"/>
      <c r="D7" s="128"/>
      <c r="E7" s="129"/>
      <c r="F7" s="129"/>
      <c r="G7" s="129"/>
      <c r="H7" s="129"/>
      <c r="I7" s="129"/>
      <c r="J7" s="128"/>
      <c r="K7" s="128"/>
      <c r="L7" s="128"/>
      <c r="M7" s="128"/>
      <c r="N7" s="128"/>
      <c r="O7" s="128"/>
      <c r="P7" s="128"/>
      <c r="Q7" s="128"/>
      <c r="R7" s="128"/>
      <c r="S7" s="129"/>
      <c r="T7" s="128"/>
      <c r="U7" s="128"/>
      <c r="V7" s="128"/>
      <c r="W7" s="129"/>
      <c r="X7" s="52"/>
      <c r="Y7" s="52"/>
      <c r="Z7" s="17"/>
      <c r="AA7" s="17"/>
      <c r="AB7" s="17"/>
      <c r="AC7" s="17"/>
      <c r="AD7" s="17"/>
      <c r="AE7" s="17"/>
      <c r="AF7" s="111"/>
      <c r="AG7" s="111"/>
      <c r="AH7" s="111"/>
      <c r="AI7" s="5"/>
      <c r="AJ7"/>
      <c r="AK7"/>
      <c r="AL7"/>
      <c r="AM7"/>
      <c r="AN7"/>
      <c r="AO7"/>
      <c r="AP7"/>
      <c r="AQ7"/>
    </row>
    <row r="8" spans="1:43" ht="15.75">
      <c r="A8" s="28"/>
      <c r="B8" s="53"/>
      <c r="C8" s="17" t="s">
        <v>19</v>
      </c>
      <c r="D8" s="50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19</v>
      </c>
      <c r="J8" s="50" t="s">
        <v>73</v>
      </c>
      <c r="K8" s="50" t="s">
        <v>19</v>
      </c>
      <c r="L8" s="50" t="s">
        <v>19</v>
      </c>
      <c r="M8" s="50" t="s">
        <v>74</v>
      </c>
      <c r="N8" s="17" t="s">
        <v>19</v>
      </c>
      <c r="O8" s="50" t="s">
        <v>74</v>
      </c>
      <c r="P8" s="17" t="s">
        <v>19</v>
      </c>
      <c r="Q8" s="50" t="s">
        <v>74</v>
      </c>
      <c r="R8" s="17" t="s">
        <v>19</v>
      </c>
      <c r="S8" s="17" t="s">
        <v>19</v>
      </c>
      <c r="T8" s="50" t="s">
        <v>75</v>
      </c>
      <c r="U8" s="17" t="s">
        <v>19</v>
      </c>
      <c r="V8" s="50" t="s">
        <v>19</v>
      </c>
      <c r="W8" s="17" t="s">
        <v>19</v>
      </c>
      <c r="X8" s="17"/>
      <c r="Y8" s="17"/>
      <c r="Z8" s="17"/>
      <c r="AA8" s="17"/>
      <c r="AB8" s="17"/>
      <c r="AC8" s="17"/>
      <c r="AD8" s="17"/>
      <c r="AE8" s="17"/>
      <c r="AF8" s="111"/>
      <c r="AG8" s="111"/>
      <c r="AH8" s="111"/>
      <c r="AI8" s="8"/>
      <c r="AJ8"/>
      <c r="AK8"/>
      <c r="AL8"/>
      <c r="AM8"/>
      <c r="AN8"/>
      <c r="AO8"/>
      <c r="AP8"/>
      <c r="AQ8"/>
    </row>
    <row r="9" spans="1:43" ht="15.75">
      <c r="A9" s="20">
        <v>1</v>
      </c>
      <c r="B9" s="54">
        <v>2</v>
      </c>
      <c r="C9" s="20">
        <v>3</v>
      </c>
      <c r="D9" s="20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9">
        <v>16</v>
      </c>
      <c r="Q9" s="19">
        <v>17</v>
      </c>
      <c r="R9" s="19">
        <v>18</v>
      </c>
      <c r="S9" s="19">
        <v>19</v>
      </c>
      <c r="T9" s="19">
        <v>20</v>
      </c>
      <c r="U9" s="19">
        <v>21</v>
      </c>
      <c r="V9" s="19">
        <v>22</v>
      </c>
      <c r="W9" s="54">
        <v>23</v>
      </c>
      <c r="X9" s="55"/>
      <c r="Y9" s="55"/>
      <c r="Z9" s="56"/>
      <c r="AA9" s="55"/>
      <c r="AB9" s="55"/>
      <c r="AC9" s="57"/>
      <c r="AD9" s="7"/>
      <c r="AE9" s="7"/>
      <c r="AF9" s="7"/>
      <c r="AG9" s="7"/>
      <c r="AH9" s="7"/>
      <c r="AI9" s="7"/>
      <c r="AJ9"/>
      <c r="AK9"/>
      <c r="AL9"/>
      <c r="AM9"/>
      <c r="AN9"/>
      <c r="AO9"/>
      <c r="AP9"/>
      <c r="AQ9"/>
    </row>
    <row r="10" spans="1:43" ht="30.75" customHeight="1">
      <c r="A10" s="130" t="s">
        <v>21</v>
      </c>
      <c r="B10" s="130"/>
      <c r="C10" s="13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12">
        <f aca="true" t="shared" si="0" ref="X10:X21">C10-D10-K10-L10-N10-P10-R10-S10-U10-V10-W10</f>
        <v>0</v>
      </c>
      <c r="Y10" s="12"/>
      <c r="Z10" s="12"/>
      <c r="AA10" s="12"/>
      <c r="AB10" s="12"/>
      <c r="AC10" s="12"/>
      <c r="AD10" s="12"/>
      <c r="AE10" s="9"/>
      <c r="AF10" s="9"/>
      <c r="AG10" s="46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30.75" customHeight="1">
      <c r="A11" s="60">
        <v>1</v>
      </c>
      <c r="B11" s="61" t="s">
        <v>22</v>
      </c>
      <c r="C11" s="59">
        <f>D11+K11+L11+N11+P11+R11+S11+U11+V11+W11</f>
        <v>2815579.2</v>
      </c>
      <c r="D11" s="59">
        <f>E11+F11+G11+H11+I11</f>
        <v>2815579.2</v>
      </c>
      <c r="E11" s="59">
        <v>2815579.2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12">
        <f t="shared" si="0"/>
        <v>0</v>
      </c>
      <c r="Y11" s="12"/>
      <c r="Z11" s="12"/>
      <c r="AA11" s="12"/>
      <c r="AB11" s="12"/>
      <c r="AC11" s="12"/>
      <c r="AD11" s="12"/>
      <c r="AE11" s="9">
        <v>231370.32</v>
      </c>
      <c r="AF11" s="9"/>
      <c r="AG11" s="46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30.75" customHeight="1">
      <c r="A12" s="131" t="s">
        <v>29</v>
      </c>
      <c r="B12" s="131"/>
      <c r="C12" s="59">
        <f aca="true" t="shared" si="1" ref="C12:W12">SUM(C11:C11)</f>
        <v>2815579.2</v>
      </c>
      <c r="D12" s="59">
        <f t="shared" si="1"/>
        <v>2815579.2</v>
      </c>
      <c r="E12" s="59">
        <f t="shared" si="1"/>
        <v>2815579.2</v>
      </c>
      <c r="F12" s="59">
        <f t="shared" si="1"/>
        <v>0</v>
      </c>
      <c r="G12" s="59">
        <f t="shared" si="1"/>
        <v>0</v>
      </c>
      <c r="H12" s="59">
        <f t="shared" si="1"/>
        <v>0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0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59">
        <f t="shared" si="1"/>
        <v>0</v>
      </c>
      <c r="V12" s="59">
        <f t="shared" si="1"/>
        <v>0</v>
      </c>
      <c r="W12" s="59">
        <f t="shared" si="1"/>
        <v>0</v>
      </c>
      <c r="X12" s="12">
        <f t="shared" si="0"/>
        <v>0</v>
      </c>
      <c r="Y12" s="12"/>
      <c r="Z12" s="63"/>
      <c r="AA12" s="12"/>
      <c r="AB12" s="12"/>
      <c r="AC12" s="12"/>
      <c r="AD12" s="12"/>
      <c r="AE12" s="9"/>
      <c r="AF12" s="9"/>
      <c r="AG12" s="46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30.75" customHeight="1" hidden="1">
      <c r="A13" s="132" t="s">
        <v>31</v>
      </c>
      <c r="B13" s="132"/>
      <c r="C13" s="58">
        <f aca="true" t="shared" si="2" ref="C13:W13">C12</f>
        <v>2815579.2</v>
      </c>
      <c r="D13" s="58">
        <f t="shared" si="2"/>
        <v>2815579.2</v>
      </c>
      <c r="E13" s="58">
        <f t="shared" si="2"/>
        <v>2815579.2</v>
      </c>
      <c r="F13" s="58">
        <f t="shared" si="2"/>
        <v>0</v>
      </c>
      <c r="G13" s="58">
        <f t="shared" si="2"/>
        <v>0</v>
      </c>
      <c r="H13" s="58">
        <f t="shared" si="2"/>
        <v>0</v>
      </c>
      <c r="I13" s="58">
        <f t="shared" si="2"/>
        <v>0</v>
      </c>
      <c r="J13" s="58">
        <f t="shared" si="2"/>
        <v>0</v>
      </c>
      <c r="K13" s="58">
        <f t="shared" si="2"/>
        <v>0</v>
      </c>
      <c r="L13" s="58">
        <f t="shared" si="2"/>
        <v>0</v>
      </c>
      <c r="M13" s="58">
        <f t="shared" si="2"/>
        <v>0</v>
      </c>
      <c r="N13" s="58">
        <f t="shared" si="2"/>
        <v>0</v>
      </c>
      <c r="O13" s="58">
        <f t="shared" si="2"/>
        <v>0</v>
      </c>
      <c r="P13" s="58">
        <f t="shared" si="2"/>
        <v>0</v>
      </c>
      <c r="Q13" s="58">
        <f t="shared" si="2"/>
        <v>0</v>
      </c>
      <c r="R13" s="58">
        <f t="shared" si="2"/>
        <v>0</v>
      </c>
      <c r="S13" s="58">
        <f t="shared" si="2"/>
        <v>0</v>
      </c>
      <c r="T13" s="58">
        <f t="shared" si="2"/>
        <v>0</v>
      </c>
      <c r="U13" s="58">
        <f t="shared" si="2"/>
        <v>0</v>
      </c>
      <c r="V13" s="58">
        <f t="shared" si="2"/>
        <v>0</v>
      </c>
      <c r="W13" s="58">
        <f t="shared" si="2"/>
        <v>0</v>
      </c>
      <c r="X13" s="12">
        <f t="shared" si="0"/>
        <v>0</v>
      </c>
      <c r="Y13" s="12"/>
      <c r="Z13" s="63"/>
      <c r="AA13" s="12"/>
      <c r="AB13" s="12"/>
      <c r="AC13" s="12"/>
      <c r="AD13" s="12"/>
      <c r="AE13" s="9"/>
      <c r="AF13" s="9"/>
      <c r="AG13" s="46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30.75" customHeight="1" hidden="1">
      <c r="A14" s="133" t="s">
        <v>37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2">
        <f t="shared" si="0"/>
        <v>0</v>
      </c>
      <c r="Y14" s="64"/>
      <c r="Z14" s="65"/>
      <c r="AA14" s="66"/>
      <c r="AB14" s="66"/>
      <c r="AC14" s="66"/>
      <c r="AD14" s="66"/>
      <c r="AE14" s="66"/>
      <c r="AF14" s="66"/>
      <c r="AG14" s="66"/>
      <c r="AH14" s="66"/>
      <c r="AI14" s="67"/>
      <c r="AJ14" s="68"/>
      <c r="AK14" s="68"/>
      <c r="AL14" s="5"/>
      <c r="AM14"/>
      <c r="AN14"/>
      <c r="AO14"/>
      <c r="AP14"/>
      <c r="AQ14"/>
    </row>
    <row r="15" spans="1:43" ht="30.75" customHeight="1" hidden="1">
      <c r="A15" s="69" t="s">
        <v>38</v>
      </c>
      <c r="B15" s="61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12">
        <f t="shared" si="0"/>
        <v>0</v>
      </c>
      <c r="Y15" s="70"/>
      <c r="Z15" s="71"/>
      <c r="AA15" s="23"/>
      <c r="AB15" s="23"/>
      <c r="AC15" s="23"/>
      <c r="AD15" s="23"/>
      <c r="AE15" s="23"/>
      <c r="AF15" s="23"/>
      <c r="AG15" s="23"/>
      <c r="AH15" s="23"/>
      <c r="AI15" s="67"/>
      <c r="AJ15" s="68"/>
      <c r="AK15" s="72"/>
      <c r="AL15" s="5"/>
      <c r="AM15"/>
      <c r="AN15"/>
      <c r="AO15"/>
      <c r="AP15"/>
      <c r="AQ15"/>
    </row>
    <row r="16" spans="1:43" ht="30.75" customHeight="1" hidden="1">
      <c r="A16" s="60">
        <v>4</v>
      </c>
      <c r="B16" s="61" t="s">
        <v>39</v>
      </c>
      <c r="C16" s="59">
        <f>D16+K16+L16+N16+P16+R16+S16+U16+V16+W16</f>
        <v>1493606.71</v>
      </c>
      <c r="D16" s="59">
        <f>E16+F16+G16+H16+I16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>
        <v>1493606.71</v>
      </c>
      <c r="S16" s="59"/>
      <c r="T16" s="59"/>
      <c r="U16" s="59"/>
      <c r="V16" s="59"/>
      <c r="W16" s="59"/>
      <c r="X16" s="12">
        <f t="shared" si="0"/>
        <v>0</v>
      </c>
      <c r="Y16" s="70"/>
      <c r="Z16" s="71" t="s">
        <v>76</v>
      </c>
      <c r="AA16" s="23"/>
      <c r="AB16" s="23"/>
      <c r="AC16" s="23"/>
      <c r="AD16" s="23"/>
      <c r="AE16" s="23"/>
      <c r="AF16" s="23"/>
      <c r="AG16" s="23"/>
      <c r="AH16" s="23"/>
      <c r="AI16" s="67"/>
      <c r="AJ16" s="68"/>
      <c r="AK16" s="72"/>
      <c r="AL16" s="5"/>
      <c r="AM16"/>
      <c r="AN16"/>
      <c r="AO16"/>
      <c r="AP16"/>
      <c r="AQ16"/>
    </row>
    <row r="17" spans="1:43" ht="30.75" customHeight="1" hidden="1">
      <c r="A17" s="62" t="s">
        <v>29</v>
      </c>
      <c r="B17" s="62"/>
      <c r="C17" s="59">
        <f aca="true" t="shared" si="3" ref="C17:W17">SUM(C16:C16)</f>
        <v>1493606.71</v>
      </c>
      <c r="D17" s="59">
        <f t="shared" si="3"/>
        <v>0</v>
      </c>
      <c r="E17" s="59">
        <f t="shared" si="3"/>
        <v>0</v>
      </c>
      <c r="F17" s="59">
        <f t="shared" si="3"/>
        <v>0</v>
      </c>
      <c r="G17" s="59">
        <f t="shared" si="3"/>
        <v>0</v>
      </c>
      <c r="H17" s="59">
        <f t="shared" si="3"/>
        <v>0</v>
      </c>
      <c r="I17" s="59">
        <f t="shared" si="3"/>
        <v>0</v>
      </c>
      <c r="J17" s="59">
        <f t="shared" si="3"/>
        <v>0</v>
      </c>
      <c r="K17" s="59">
        <f t="shared" si="3"/>
        <v>0</v>
      </c>
      <c r="L17" s="59">
        <f t="shared" si="3"/>
        <v>0</v>
      </c>
      <c r="M17" s="59">
        <f t="shared" si="3"/>
        <v>0</v>
      </c>
      <c r="N17" s="59">
        <f t="shared" si="3"/>
        <v>0</v>
      </c>
      <c r="O17" s="59">
        <f t="shared" si="3"/>
        <v>0</v>
      </c>
      <c r="P17" s="59">
        <f t="shared" si="3"/>
        <v>0</v>
      </c>
      <c r="Q17" s="59">
        <f t="shared" si="3"/>
        <v>0</v>
      </c>
      <c r="R17" s="59">
        <f t="shared" si="3"/>
        <v>1493606.71</v>
      </c>
      <c r="S17" s="59">
        <f t="shared" si="3"/>
        <v>0</v>
      </c>
      <c r="T17" s="59">
        <f t="shared" si="3"/>
        <v>0</v>
      </c>
      <c r="U17" s="59">
        <f t="shared" si="3"/>
        <v>0</v>
      </c>
      <c r="V17" s="59">
        <f t="shared" si="3"/>
        <v>0</v>
      </c>
      <c r="W17" s="59">
        <f t="shared" si="3"/>
        <v>0</v>
      </c>
      <c r="X17" s="12">
        <f t="shared" si="0"/>
        <v>0</v>
      </c>
      <c r="Y17" s="12"/>
      <c r="Z17" s="63"/>
      <c r="AA17" s="12"/>
      <c r="AB17" s="12"/>
      <c r="AC17" s="12"/>
      <c r="AD17" s="12"/>
      <c r="AE17" s="9"/>
      <c r="AF17" s="9"/>
      <c r="AG17" s="46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38" ht="30.75" customHeight="1" hidden="1">
      <c r="A18" s="62"/>
      <c r="B18" s="73" t="s">
        <v>41</v>
      </c>
      <c r="C18" s="58" t="e">
        <f>C13+#REF!+#REF!+C17</f>
        <v>#REF!</v>
      </c>
      <c r="D18" s="58" t="e">
        <f>D13+#REF!+#REF!+D17</f>
        <v>#REF!</v>
      </c>
      <c r="E18" s="58" t="e">
        <f>E13+#REF!+#REF!+E17</f>
        <v>#REF!</v>
      </c>
      <c r="F18" s="58" t="e">
        <f>F13+#REF!+#REF!+F17</f>
        <v>#REF!</v>
      </c>
      <c r="G18" s="58" t="e">
        <f>G13+#REF!+#REF!+G17</f>
        <v>#REF!</v>
      </c>
      <c r="H18" s="58" t="e">
        <f>H13+#REF!+#REF!+H17</f>
        <v>#REF!</v>
      </c>
      <c r="I18" s="58" t="e">
        <f>I13+#REF!+#REF!+I17</f>
        <v>#REF!</v>
      </c>
      <c r="J18" s="58" t="e">
        <f>J13+#REF!+#REF!+J17</f>
        <v>#REF!</v>
      </c>
      <c r="K18" s="58" t="e">
        <f>K13+#REF!+#REF!+K17</f>
        <v>#REF!</v>
      </c>
      <c r="L18" s="58" t="e">
        <f>L13+#REF!+#REF!+L17</f>
        <v>#REF!</v>
      </c>
      <c r="M18" s="58" t="e">
        <f>M13+#REF!+#REF!+M17</f>
        <v>#REF!</v>
      </c>
      <c r="N18" s="58" t="e">
        <f>N13+#REF!+#REF!+N17</f>
        <v>#REF!</v>
      </c>
      <c r="O18" s="58" t="e">
        <f>O13+#REF!+#REF!+O17</f>
        <v>#REF!</v>
      </c>
      <c r="P18" s="58" t="e">
        <f>P13+#REF!+#REF!+P17</f>
        <v>#REF!</v>
      </c>
      <c r="Q18" s="58" t="e">
        <f>Q13+#REF!+#REF!+Q17</f>
        <v>#REF!</v>
      </c>
      <c r="R18" s="58" t="e">
        <f>R13+#REF!+#REF!+R17</f>
        <v>#REF!</v>
      </c>
      <c r="S18" s="58" t="e">
        <f>S13+#REF!+#REF!+S17</f>
        <v>#REF!</v>
      </c>
      <c r="T18" s="58" t="e">
        <f>T13+#REF!+#REF!+T17</f>
        <v>#REF!</v>
      </c>
      <c r="U18" s="58" t="e">
        <f>U13+#REF!+#REF!+U17</f>
        <v>#REF!</v>
      </c>
      <c r="V18" s="58" t="e">
        <f>V13+#REF!+#REF!+V17</f>
        <v>#REF!</v>
      </c>
      <c r="W18" s="58" t="e">
        <f>W13+#REF!+#REF!+W17</f>
        <v>#REF!</v>
      </c>
      <c r="X18" s="12" t="e">
        <f t="shared" si="0"/>
        <v>#REF!</v>
      </c>
      <c r="Y18" s="12"/>
      <c r="Z18" s="74"/>
      <c r="AA18" s="23"/>
      <c r="AB18" s="23"/>
      <c r="AC18" s="23"/>
      <c r="AD18" s="23"/>
      <c r="AE18" s="23"/>
      <c r="AF18" s="23"/>
      <c r="AG18" s="23"/>
      <c r="AH18" s="23"/>
      <c r="AI18" s="67"/>
      <c r="AJ18" s="68"/>
      <c r="AK18" s="72"/>
      <c r="AL18" s="5"/>
    </row>
    <row r="19" spans="1:25" ht="30.75" customHeight="1">
      <c r="A19" s="75"/>
      <c r="B19" s="76" t="s">
        <v>42</v>
      </c>
      <c r="C19" s="58">
        <f>C13*2.14/100</f>
        <v>60253.39488000001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12">
        <f t="shared" si="0"/>
        <v>60253.39488000001</v>
      </c>
      <c r="Y19" s="9"/>
    </row>
    <row r="20" spans="1:25" ht="30.75" customHeight="1">
      <c r="A20" s="75"/>
      <c r="B20" s="77" t="s">
        <v>43</v>
      </c>
      <c r="C20" s="58">
        <f>C13+C19</f>
        <v>2875832.59488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12">
        <f t="shared" si="0"/>
        <v>2875832.59488</v>
      </c>
      <c r="Y20" s="9"/>
    </row>
    <row r="21" spans="3:25" ht="30.75" customHeight="1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12">
        <f t="shared" si="0"/>
        <v>0</v>
      </c>
      <c r="Y21" s="9"/>
    </row>
  </sheetData>
  <sheetProtection selectLockedCells="1" selectUnlockedCells="1"/>
  <autoFilter ref="A8:AQ20"/>
  <mergeCells count="31">
    <mergeCell ref="L5:L7"/>
    <mergeCell ref="A10:C10"/>
    <mergeCell ref="A12:B12"/>
    <mergeCell ref="A13:B13"/>
    <mergeCell ref="A14:W14"/>
    <mergeCell ref="AG4:AG8"/>
    <mergeCell ref="AH4:AH8"/>
    <mergeCell ref="D5:D7"/>
    <mergeCell ref="E5:E7"/>
    <mergeCell ref="F5:F7"/>
    <mergeCell ref="G5:G7"/>
    <mergeCell ref="H5:H7"/>
    <mergeCell ref="I5:I7"/>
    <mergeCell ref="J5:J7"/>
    <mergeCell ref="K5:K7"/>
    <mergeCell ref="Q4:R7"/>
    <mergeCell ref="S4:S7"/>
    <mergeCell ref="T4:U7"/>
    <mergeCell ref="V4:V7"/>
    <mergeCell ref="W4:W7"/>
    <mergeCell ref="AF4:AF8"/>
    <mergeCell ref="A1:W1"/>
    <mergeCell ref="AF2:AH2"/>
    <mergeCell ref="A3:A7"/>
    <mergeCell ref="B3:B7"/>
    <mergeCell ref="C3:C6"/>
    <mergeCell ref="D3:W3"/>
    <mergeCell ref="D4:I4"/>
    <mergeCell ref="J4:L4"/>
    <mergeCell ref="M4:N7"/>
    <mergeCell ref="O4:P7"/>
  </mergeCells>
  <printOptions/>
  <pageMargins left="0.2361111111111111" right="0.2361111111111111" top="0.5513888888888889" bottom="0.39375" header="0.5118055555555555" footer="0.2798611111111111"/>
  <pageSetup horizontalDpi="300" verticalDpi="300" orientation="landscape" paperSize="9" scale="35" r:id="rId1"/>
  <headerFooter alignWithMargins="0">
    <oddFooter>&amp;CСтраница &amp;P&amp;RРаздел II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IV19"/>
  <sheetViews>
    <sheetView tabSelected="1" view="pageBreakPreview" zoomScale="70" zoomScaleNormal="70" zoomScaleSheetLayoutView="7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0" sqref="A10:W10"/>
    </sheetView>
  </sheetViews>
  <sheetFormatPr defaultColWidth="9.140625" defaultRowHeight="15"/>
  <cols>
    <col min="1" max="1" width="7.28125" style="78" customWidth="1"/>
    <col min="2" max="2" width="54.421875" style="78" customWidth="1"/>
    <col min="3" max="3" width="20.421875" style="9" customWidth="1"/>
    <col min="4" max="4" width="19.140625" style="9" customWidth="1"/>
    <col min="5" max="5" width="17.8515625" style="9" customWidth="1"/>
    <col min="6" max="6" width="18.00390625" style="9" customWidth="1"/>
    <col min="7" max="7" width="19.00390625" style="9" customWidth="1"/>
    <col min="8" max="8" width="16.57421875" style="9" customWidth="1"/>
    <col min="9" max="9" width="19.7109375" style="9" customWidth="1"/>
    <col min="10" max="10" width="8.421875" style="9" customWidth="1"/>
    <col min="11" max="11" width="19.8515625" style="9" customWidth="1"/>
    <col min="12" max="12" width="14.57421875" style="9" customWidth="1"/>
    <col min="13" max="13" width="12.57421875" style="9" customWidth="1"/>
    <col min="14" max="14" width="19.140625" style="9" customWidth="1"/>
    <col min="15" max="15" width="11.8515625" style="9" customWidth="1"/>
    <col min="16" max="16" width="18.7109375" style="9" customWidth="1"/>
    <col min="17" max="17" width="13.00390625" style="9" customWidth="1"/>
    <col min="18" max="18" width="19.57421875" style="9" customWidth="1"/>
    <col min="19" max="19" width="16.140625" style="9" customWidth="1"/>
    <col min="20" max="20" width="11.7109375" style="9" customWidth="1"/>
    <col min="21" max="21" width="17.57421875" style="9" customWidth="1"/>
    <col min="22" max="22" width="16.28125" style="9" customWidth="1"/>
    <col min="23" max="23" width="19.7109375" style="9" customWidth="1"/>
    <col min="24" max="24" width="9.00390625" style="9" hidden="1" customWidth="1"/>
    <col min="25" max="41" width="9.00390625" style="79" hidden="1" customWidth="1"/>
    <col min="42" max="16384" width="9.140625" style="79" customWidth="1"/>
  </cols>
  <sheetData>
    <row r="1" spans="1:256" ht="15.75">
      <c r="A1" s="124" t="s">
        <v>77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43"/>
      <c r="Y1" s="43"/>
      <c r="Z1" s="43"/>
      <c r="AA1" s="43"/>
      <c r="AB1" s="43"/>
      <c r="AC1" s="5"/>
      <c r="AD1" s="5"/>
      <c r="AE1" s="5"/>
      <c r="AF1" s="5"/>
      <c r="AG1" s="5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80"/>
      <c r="B2" s="46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 s="9"/>
      <c r="Z2" s="9"/>
      <c r="AA2" s="46"/>
      <c r="AB2" s="5"/>
      <c r="AC2" s="5"/>
      <c r="AD2" s="5"/>
      <c r="AE2" s="125" t="s">
        <v>45</v>
      </c>
      <c r="AF2" s="125"/>
      <c r="AG2" s="125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47.25">
      <c r="A3" s="81" t="s">
        <v>5</v>
      </c>
      <c r="B3" s="82" t="s">
        <v>6</v>
      </c>
      <c r="C3" s="47" t="s">
        <v>46</v>
      </c>
      <c r="D3" s="83" t="s">
        <v>47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12"/>
      <c r="Y3" s="12"/>
      <c r="Z3" s="49"/>
      <c r="AA3" s="46"/>
      <c r="AB3" s="5"/>
      <c r="AC3" s="5"/>
      <c r="AD3" s="5"/>
      <c r="AE3" s="5"/>
      <c r="AF3" s="5"/>
      <c r="AG3" s="5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38.25" customHeight="1">
      <c r="A4" s="84"/>
      <c r="B4" s="85"/>
      <c r="C4" s="51"/>
      <c r="D4" s="129" t="s">
        <v>48</v>
      </c>
      <c r="E4" s="129"/>
      <c r="F4" s="129"/>
      <c r="G4" s="129"/>
      <c r="H4" s="129"/>
      <c r="I4" s="129"/>
      <c r="J4" s="129" t="s">
        <v>49</v>
      </c>
      <c r="K4" s="129"/>
      <c r="L4" s="129"/>
      <c r="M4" s="129" t="s">
        <v>50</v>
      </c>
      <c r="N4" s="129"/>
      <c r="O4" s="129" t="s">
        <v>51</v>
      </c>
      <c r="P4" s="129"/>
      <c r="Q4" s="129" t="s">
        <v>52</v>
      </c>
      <c r="R4" s="129"/>
      <c r="S4" s="86"/>
      <c r="T4" s="129" t="s">
        <v>54</v>
      </c>
      <c r="U4" s="129"/>
      <c r="V4" s="129" t="s">
        <v>55</v>
      </c>
      <c r="W4" s="129" t="s">
        <v>56</v>
      </c>
      <c r="X4" s="47"/>
      <c r="Y4" s="17"/>
      <c r="Z4" s="17"/>
      <c r="AA4" s="17"/>
      <c r="AB4" s="17"/>
      <c r="AC4" s="17"/>
      <c r="AD4" s="17"/>
      <c r="AE4" s="17"/>
      <c r="AF4" s="111" t="s">
        <v>57</v>
      </c>
      <c r="AG4" s="111" t="s">
        <v>58</v>
      </c>
      <c r="AH4" s="134" t="s">
        <v>59</v>
      </c>
      <c r="AI4" s="135" t="s">
        <v>78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84"/>
      <c r="B5" s="85"/>
      <c r="C5" s="51"/>
      <c r="D5" s="129" t="s">
        <v>60</v>
      </c>
      <c r="E5" s="129" t="s">
        <v>61</v>
      </c>
      <c r="F5" s="129" t="s">
        <v>62</v>
      </c>
      <c r="G5" s="129" t="s">
        <v>63</v>
      </c>
      <c r="H5" s="129" t="s">
        <v>64</v>
      </c>
      <c r="I5" s="129" t="s">
        <v>65</v>
      </c>
      <c r="J5" s="129"/>
      <c r="K5" s="129" t="s">
        <v>66</v>
      </c>
      <c r="L5" s="129" t="s">
        <v>67</v>
      </c>
      <c r="M5" s="129"/>
      <c r="N5" s="129"/>
      <c r="O5" s="129"/>
      <c r="P5" s="129"/>
      <c r="Q5" s="129"/>
      <c r="R5" s="129"/>
      <c r="S5" s="74"/>
      <c r="T5" s="129"/>
      <c r="U5" s="129"/>
      <c r="V5" s="129"/>
      <c r="W5" s="129"/>
      <c r="X5" s="51"/>
      <c r="Y5" s="17"/>
      <c r="Z5" s="17"/>
      <c r="AA5" s="17"/>
      <c r="AB5" s="17"/>
      <c r="AC5" s="17"/>
      <c r="AD5" s="17"/>
      <c r="AE5" s="17"/>
      <c r="AF5" s="111"/>
      <c r="AG5" s="111"/>
      <c r="AH5" s="134"/>
      <c r="AI5" s="13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>
      <c r="A6" s="84"/>
      <c r="B6" s="85"/>
      <c r="C6" s="51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74" t="s">
        <v>53</v>
      </c>
      <c r="T6" s="129"/>
      <c r="U6" s="129"/>
      <c r="V6" s="129"/>
      <c r="W6" s="129"/>
      <c r="X6" s="51"/>
      <c r="Y6" s="17" t="s">
        <v>68</v>
      </c>
      <c r="Z6" s="17" t="s">
        <v>69</v>
      </c>
      <c r="AA6" s="17" t="s">
        <v>79</v>
      </c>
      <c r="AB6" s="17" t="s">
        <v>71</v>
      </c>
      <c r="AC6" s="17" t="s">
        <v>70</v>
      </c>
      <c r="AD6" s="17" t="s">
        <v>72</v>
      </c>
      <c r="AE6" s="17" t="s">
        <v>80</v>
      </c>
      <c r="AF6" s="111"/>
      <c r="AG6" s="111"/>
      <c r="AH6" s="134"/>
      <c r="AI6" s="135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45.75" customHeight="1">
      <c r="A7" s="87"/>
      <c r="B7" s="88"/>
      <c r="C7" s="52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89"/>
      <c r="T7" s="129"/>
      <c r="U7" s="129"/>
      <c r="V7" s="129"/>
      <c r="W7" s="129"/>
      <c r="X7" s="52"/>
      <c r="Y7" s="17"/>
      <c r="Z7" s="17"/>
      <c r="AA7" s="17"/>
      <c r="AB7" s="17"/>
      <c r="AC7" s="17"/>
      <c r="AD7" s="17"/>
      <c r="AE7" s="17"/>
      <c r="AF7" s="111"/>
      <c r="AG7" s="111"/>
      <c r="AH7" s="134"/>
      <c r="AI7" s="135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.75">
      <c r="A8" s="90"/>
      <c r="B8" s="91"/>
      <c r="C8" s="17" t="s">
        <v>19</v>
      </c>
      <c r="D8" s="17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s">
        <v>19</v>
      </c>
      <c r="J8" s="17" t="s">
        <v>73</v>
      </c>
      <c r="K8" s="17" t="s">
        <v>19</v>
      </c>
      <c r="L8" s="17" t="s">
        <v>19</v>
      </c>
      <c r="M8" s="17" t="s">
        <v>74</v>
      </c>
      <c r="N8" s="17" t="s">
        <v>19</v>
      </c>
      <c r="O8" s="17" t="s">
        <v>74</v>
      </c>
      <c r="P8" s="17" t="s">
        <v>19</v>
      </c>
      <c r="Q8" s="17" t="s">
        <v>74</v>
      </c>
      <c r="R8" s="17" t="s">
        <v>19</v>
      </c>
      <c r="S8" s="17" t="s">
        <v>19</v>
      </c>
      <c r="T8" s="17" t="s">
        <v>75</v>
      </c>
      <c r="U8" s="17" t="s">
        <v>19</v>
      </c>
      <c r="V8" s="17" t="s">
        <v>19</v>
      </c>
      <c r="W8" s="17" t="s">
        <v>19</v>
      </c>
      <c r="X8" s="17"/>
      <c r="Y8" s="17"/>
      <c r="Z8" s="17"/>
      <c r="AA8" s="17"/>
      <c r="AB8" s="17"/>
      <c r="AC8" s="17"/>
      <c r="AD8" s="17"/>
      <c r="AE8" s="17"/>
      <c r="AF8" s="111"/>
      <c r="AG8" s="111"/>
      <c r="AH8" s="134"/>
      <c r="AI8" s="135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.75">
      <c r="A9" s="20">
        <v>1</v>
      </c>
      <c r="B9" s="54">
        <v>2</v>
      </c>
      <c r="C9" s="20">
        <v>3</v>
      </c>
      <c r="D9" s="54">
        <v>4</v>
      </c>
      <c r="E9" s="20">
        <v>5</v>
      </c>
      <c r="F9" s="54">
        <v>6</v>
      </c>
      <c r="G9" s="20">
        <v>7</v>
      </c>
      <c r="H9" s="54">
        <v>8</v>
      </c>
      <c r="I9" s="20">
        <v>9</v>
      </c>
      <c r="J9" s="54">
        <v>10</v>
      </c>
      <c r="K9" s="20">
        <v>11</v>
      </c>
      <c r="L9" s="54">
        <v>12</v>
      </c>
      <c r="M9" s="20">
        <v>13</v>
      </c>
      <c r="N9" s="54">
        <v>14</v>
      </c>
      <c r="O9" s="20">
        <v>15</v>
      </c>
      <c r="P9" s="54">
        <v>16</v>
      </c>
      <c r="Q9" s="20">
        <v>17</v>
      </c>
      <c r="R9" s="54">
        <v>18</v>
      </c>
      <c r="S9" s="20">
        <v>19</v>
      </c>
      <c r="T9" s="54">
        <v>20</v>
      </c>
      <c r="U9" s="20">
        <v>21</v>
      </c>
      <c r="V9" s="54">
        <v>22</v>
      </c>
      <c r="W9" s="20">
        <v>23</v>
      </c>
      <c r="X9" s="57"/>
      <c r="Y9" s="56"/>
      <c r="Z9" s="55"/>
      <c r="AA9" s="55"/>
      <c r="AB9" s="57"/>
      <c r="AC9" s="57"/>
      <c r="AD9" s="7"/>
      <c r="AE9" s="7"/>
      <c r="AF9" s="7"/>
      <c r="AG9" s="7"/>
      <c r="AH9" s="7"/>
      <c r="AI9" s="135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.75" customHeight="1">
      <c r="A10" s="136" t="s">
        <v>20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92"/>
      <c r="Y10" s="93" t="s">
        <v>81</v>
      </c>
      <c r="Z10" s="93" t="s">
        <v>82</v>
      </c>
      <c r="AA10" s="93" t="s">
        <v>79</v>
      </c>
      <c r="AB10" s="9" t="s">
        <v>83</v>
      </c>
      <c r="AC10" s="9" t="s">
        <v>84</v>
      </c>
      <c r="AD10" s="9"/>
      <c r="AE10" s="46"/>
      <c r="AF10" s="5"/>
      <c r="AG10" s="5"/>
      <c r="AH10" s="5"/>
      <c r="AI10" s="5"/>
      <c r="AJ10" s="5"/>
      <c r="AK10" s="5"/>
      <c r="AL10" s="5"/>
      <c r="AM10" s="5"/>
      <c r="AN10" s="5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3.75" customHeight="1">
      <c r="A11" s="137" t="s">
        <v>21</v>
      </c>
      <c r="B11" s="137"/>
      <c r="C11" s="137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12"/>
      <c r="Y11" s="12"/>
      <c r="Z11" s="12"/>
      <c r="AA11" s="12"/>
      <c r="AB11" s="12"/>
      <c r="AC11" s="9"/>
      <c r="AD11" s="9"/>
      <c r="AE11" s="46"/>
      <c r="AF11" s="5"/>
      <c r="AG11" s="5"/>
      <c r="AH11" s="5"/>
      <c r="AI11" s="5"/>
      <c r="AJ11" s="5"/>
      <c r="AK11" s="5"/>
      <c r="AL11" s="5"/>
      <c r="AM11" s="5"/>
      <c r="AN11" s="5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3.75" customHeight="1">
      <c r="A12" s="94">
        <v>1</v>
      </c>
      <c r="B12" s="95" t="s">
        <v>22</v>
      </c>
      <c r="C12" s="59">
        <f>D12+K12+L12+N12+P12+R12+S12+U12+V12+W12</f>
        <v>231370.32</v>
      </c>
      <c r="D12" s="59">
        <f>E12+F12+G12+H12+I12</f>
        <v>0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>
        <f>SUM(Y12:AI12)</f>
        <v>231370.32</v>
      </c>
      <c r="X12" s="12"/>
      <c r="Y12" s="12"/>
      <c r="Z12" s="12"/>
      <c r="AA12" s="12"/>
      <c r="AB12" s="12"/>
      <c r="AC12" s="9">
        <v>231370.32</v>
      </c>
      <c r="AD12" s="9"/>
      <c r="AE12" s="46"/>
      <c r="AF12" s="5"/>
      <c r="AG12" s="5"/>
      <c r="AH12" s="5"/>
      <c r="AI12" s="5"/>
      <c r="AJ12" s="5"/>
      <c r="AK12" s="5"/>
      <c r="AL12" s="5"/>
      <c r="AM12" s="5"/>
      <c r="AN12" s="5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3.75" customHeight="1">
      <c r="A13" s="94">
        <v>2</v>
      </c>
      <c r="B13" s="61" t="s">
        <v>25</v>
      </c>
      <c r="C13" s="59">
        <v>2100604.26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>
        <v>2100604.26</v>
      </c>
      <c r="X13" s="12"/>
      <c r="Y13" s="12"/>
      <c r="Z13" s="12"/>
      <c r="AA13" s="12"/>
      <c r="AB13" s="12"/>
      <c r="AC13" s="9"/>
      <c r="AD13" s="9"/>
      <c r="AE13" s="46"/>
      <c r="AF13" s="5"/>
      <c r="AG13" s="5"/>
      <c r="AH13" s="5"/>
      <c r="AI13" s="5"/>
      <c r="AJ13" s="5"/>
      <c r="AK13" s="5"/>
      <c r="AL13" s="5"/>
      <c r="AM13" s="5"/>
      <c r="AN13" s="5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3.75" customHeight="1">
      <c r="A14" s="94">
        <v>3</v>
      </c>
      <c r="B14" s="61" t="s">
        <v>26</v>
      </c>
      <c r="C14" s="59">
        <v>81394.5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>
        <v>81394.5</v>
      </c>
      <c r="X14" s="12"/>
      <c r="Y14" s="12"/>
      <c r="Z14" s="12"/>
      <c r="AA14" s="12"/>
      <c r="AB14" s="12"/>
      <c r="AC14" s="9"/>
      <c r="AD14" s="9"/>
      <c r="AE14" s="46"/>
      <c r="AF14" s="5"/>
      <c r="AG14" s="5"/>
      <c r="AH14" s="5"/>
      <c r="AI14" s="5"/>
      <c r="AJ14" s="5"/>
      <c r="AK14" s="5"/>
      <c r="AL14" s="5"/>
      <c r="AM14" s="5"/>
      <c r="AN14" s="5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3.75" customHeight="1">
      <c r="A15" s="94">
        <v>4</v>
      </c>
      <c r="B15" s="61" t="s">
        <v>27</v>
      </c>
      <c r="C15" s="59">
        <v>235222</v>
      </c>
      <c r="D15" s="59">
        <v>105222</v>
      </c>
      <c r="E15" s="59"/>
      <c r="F15" s="59"/>
      <c r="G15" s="59"/>
      <c r="H15" s="59"/>
      <c r="I15" s="59">
        <v>105222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>
        <v>130000</v>
      </c>
      <c r="X15" s="12"/>
      <c r="Y15" s="12"/>
      <c r="Z15" s="12"/>
      <c r="AA15" s="12"/>
      <c r="AB15" s="12"/>
      <c r="AC15" s="9"/>
      <c r="AD15" s="9"/>
      <c r="AE15" s="46"/>
      <c r="AF15" s="5"/>
      <c r="AG15" s="5"/>
      <c r="AH15" s="5"/>
      <c r="AI15" s="5"/>
      <c r="AJ15" s="5"/>
      <c r="AK15" s="5"/>
      <c r="AL15" s="5"/>
      <c r="AM15" s="5"/>
      <c r="AN15" s="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3.75" customHeight="1">
      <c r="A16" s="60">
        <v>5</v>
      </c>
      <c r="B16" s="95" t="s">
        <v>28</v>
      </c>
      <c r="C16" s="59">
        <f>D16+K16+L16+N16+P16+R16+S16+U16+V16+W16</f>
        <v>1258107.4100000001</v>
      </c>
      <c r="D16" s="59">
        <f>E16+F16+G16+H16+I16</f>
        <v>0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>
        <f>SUM(Y16:AI16)</f>
        <v>1258107.4100000001</v>
      </c>
      <c r="X16" s="12"/>
      <c r="Y16" s="12"/>
      <c r="Z16" s="12"/>
      <c r="AA16" s="12"/>
      <c r="AB16" s="12"/>
      <c r="AC16" s="9">
        <v>181709.87</v>
      </c>
      <c r="AD16" s="9"/>
      <c r="AE16" s="46"/>
      <c r="AF16" s="5">
        <v>1076397.54</v>
      </c>
      <c r="AG16" s="5"/>
      <c r="AH16" s="5"/>
      <c r="AI16" s="5"/>
      <c r="AJ16" s="5"/>
      <c r="AK16" s="5"/>
      <c r="AL16" s="5"/>
      <c r="AM16" s="5"/>
      <c r="AN16" s="5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40" s="99" customFormat="1" ht="33.75" customHeight="1">
      <c r="A17" s="138" t="s">
        <v>29</v>
      </c>
      <c r="B17" s="138"/>
      <c r="C17" s="58">
        <f aca="true" t="shared" si="0" ref="C17:W17">SUM(C12:C16)</f>
        <v>3906698.4899999998</v>
      </c>
      <c r="D17" s="58">
        <f t="shared" si="0"/>
        <v>105222</v>
      </c>
      <c r="E17" s="58">
        <f t="shared" si="0"/>
        <v>0</v>
      </c>
      <c r="F17" s="58">
        <f t="shared" si="0"/>
        <v>0</v>
      </c>
      <c r="G17" s="58">
        <f t="shared" si="0"/>
        <v>0</v>
      </c>
      <c r="H17" s="58">
        <f t="shared" si="0"/>
        <v>0</v>
      </c>
      <c r="I17" s="58">
        <f t="shared" si="0"/>
        <v>105222</v>
      </c>
      <c r="J17" s="58">
        <f t="shared" si="0"/>
        <v>0</v>
      </c>
      <c r="K17" s="58">
        <f t="shared" si="0"/>
        <v>0</v>
      </c>
      <c r="L17" s="58">
        <f t="shared" si="0"/>
        <v>0</v>
      </c>
      <c r="M17" s="58">
        <f t="shared" si="0"/>
        <v>0</v>
      </c>
      <c r="N17" s="58">
        <f t="shared" si="0"/>
        <v>0</v>
      </c>
      <c r="O17" s="58">
        <f t="shared" si="0"/>
        <v>0</v>
      </c>
      <c r="P17" s="58">
        <f t="shared" si="0"/>
        <v>0</v>
      </c>
      <c r="Q17" s="58">
        <f t="shared" si="0"/>
        <v>0</v>
      </c>
      <c r="R17" s="58">
        <f t="shared" si="0"/>
        <v>0</v>
      </c>
      <c r="S17" s="58">
        <f t="shared" si="0"/>
        <v>0</v>
      </c>
      <c r="T17" s="58">
        <f t="shared" si="0"/>
        <v>0</v>
      </c>
      <c r="U17" s="58">
        <f t="shared" si="0"/>
        <v>0</v>
      </c>
      <c r="V17" s="58">
        <f t="shared" si="0"/>
        <v>0</v>
      </c>
      <c r="W17" s="58">
        <f t="shared" si="0"/>
        <v>3801476.4899999998</v>
      </c>
      <c r="X17" s="93"/>
      <c r="Y17" s="93"/>
      <c r="Z17" s="93"/>
      <c r="AA17" s="93"/>
      <c r="AB17" s="93"/>
      <c r="AC17" s="96"/>
      <c r="AD17" s="96"/>
      <c r="AE17" s="97"/>
      <c r="AF17" s="98"/>
      <c r="AG17" s="98"/>
      <c r="AH17" s="98"/>
      <c r="AI17" s="98"/>
      <c r="AJ17" s="98"/>
      <c r="AK17" s="98"/>
      <c r="AL17" s="98"/>
      <c r="AM17" s="98"/>
      <c r="AN17" s="98"/>
    </row>
    <row r="18" spans="1:24" s="102" customFormat="1" ht="27.75" customHeight="1">
      <c r="A18" s="100"/>
      <c r="B18" s="101" t="s">
        <v>42</v>
      </c>
      <c r="C18" s="58">
        <f>(C17-W17)*2.14/100</f>
        <v>2251.7508000000003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9"/>
    </row>
    <row r="19" spans="1:23" ht="30.75" customHeight="1">
      <c r="A19" s="100"/>
      <c r="B19" s="103" t="s">
        <v>43</v>
      </c>
      <c r="C19" s="58">
        <f>C17+C18</f>
        <v>3908950.2408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</row>
  </sheetData>
  <sheetProtection selectLockedCells="1" selectUnlockedCells="1"/>
  <autoFilter ref="A9:AW20"/>
  <mergeCells count="26">
    <mergeCell ref="J5:J7"/>
    <mergeCell ref="K5:K7"/>
    <mergeCell ref="L5:L7"/>
    <mergeCell ref="A10:W10"/>
    <mergeCell ref="A11:C11"/>
    <mergeCell ref="A17:B17"/>
    <mergeCell ref="AF4:AF8"/>
    <mergeCell ref="AG4:AG8"/>
    <mergeCell ref="AH4:AH8"/>
    <mergeCell ref="AI4:AI9"/>
    <mergeCell ref="D5:D7"/>
    <mergeCell ref="E5:E7"/>
    <mergeCell ref="F5:F7"/>
    <mergeCell ref="G5:G7"/>
    <mergeCell ref="H5:H7"/>
    <mergeCell ref="I5:I7"/>
    <mergeCell ref="A1:W1"/>
    <mergeCell ref="AE2:AG2"/>
    <mergeCell ref="D4:I4"/>
    <mergeCell ref="J4:L4"/>
    <mergeCell ref="M4:N7"/>
    <mergeCell ref="O4:P7"/>
    <mergeCell ref="Q4:R7"/>
    <mergeCell ref="T4:U7"/>
    <mergeCell ref="V4:V7"/>
    <mergeCell ref="W4:W7"/>
  </mergeCells>
  <printOptions/>
  <pageMargins left="0.2362204724409449" right="0.2362204724409449" top="0.5511811023622047" bottom="0.3937007874015748" header="0.5118110236220472" footer="0.2755905511811024"/>
  <pageSetup horizontalDpi="300" verticalDpi="300" orientation="landscape" paperSize="9" scale="30" r:id="rId1"/>
  <headerFooter alignWithMargins="0">
    <oddFooter>&amp;CСтраница &amp;P&amp;RРаздел III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G31"/>
  <sheetViews>
    <sheetView view="pageBreakPreview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24.28125" style="0" customWidth="1"/>
    <col min="2" max="2" width="9.140625" style="0" customWidth="1"/>
    <col min="3" max="3" width="17.28125" style="0" customWidth="1"/>
    <col min="4" max="4" width="16.57421875" style="0" customWidth="1"/>
    <col min="5" max="5" width="14.57421875" style="0" customWidth="1"/>
    <col min="6" max="6" width="17.8515625" style="0" customWidth="1"/>
    <col min="7" max="7" width="19.28125" style="0" customWidth="1"/>
  </cols>
  <sheetData>
    <row r="3" spans="2:7" ht="15">
      <c r="B3" t="s">
        <v>85</v>
      </c>
      <c r="C3" t="s">
        <v>86</v>
      </c>
      <c r="D3">
        <v>2020</v>
      </c>
      <c r="E3">
        <v>2021</v>
      </c>
      <c r="F3">
        <v>2022</v>
      </c>
      <c r="G3" t="s">
        <v>87</v>
      </c>
    </row>
    <row r="4" spans="1:7" ht="15">
      <c r="A4" t="s">
        <v>88</v>
      </c>
      <c r="C4" s="104" t="e">
        <f aca="true" t="shared" si="0" ref="C4:C21">D4+E4+F4</f>
        <v>#N/A</v>
      </c>
      <c r="D4" s="104" t="e">
        <f aca="true" t="shared" si="1" ref="D4:D18">NA()</f>
        <v>#N/A</v>
      </c>
      <c r="E4" s="104" t="e">
        <f>NA()</f>
        <v>#N/A</v>
      </c>
      <c r="F4" s="104" t="e">
        <f aca="true" t="shared" si="2" ref="F4:F10">NA()</f>
        <v>#N/A</v>
      </c>
      <c r="G4" s="104" t="e">
        <f>NA()</f>
        <v>#N/A</v>
      </c>
    </row>
    <row r="5" spans="1:7" ht="15">
      <c r="A5" t="s">
        <v>89</v>
      </c>
      <c r="C5" s="104" t="e">
        <f t="shared" si="0"/>
        <v>#N/A</v>
      </c>
      <c r="D5" s="104" t="e">
        <f t="shared" si="1"/>
        <v>#N/A</v>
      </c>
      <c r="E5" s="104" t="e">
        <f>NA()</f>
        <v>#N/A</v>
      </c>
      <c r="F5" s="104" t="e">
        <f t="shared" si="2"/>
        <v>#N/A</v>
      </c>
      <c r="G5" s="105" t="e">
        <f>NA()</f>
        <v>#N/A</v>
      </c>
    </row>
    <row r="6" spans="1:7" ht="15">
      <c r="A6" t="s">
        <v>90</v>
      </c>
      <c r="C6" s="104" t="e">
        <f t="shared" si="0"/>
        <v>#N/A</v>
      </c>
      <c r="D6" s="104" t="e">
        <f t="shared" si="1"/>
        <v>#N/A</v>
      </c>
      <c r="E6" s="104" t="e">
        <f>'2021'!#REF!</f>
        <v>#REF!</v>
      </c>
      <c r="F6" s="104" t="e">
        <f t="shared" si="2"/>
        <v>#N/A</v>
      </c>
      <c r="G6" s="104" t="e">
        <f>C6-'Раздел 1'!#REF!</f>
        <v>#N/A</v>
      </c>
    </row>
    <row r="7" spans="1:7" ht="15">
      <c r="A7" t="s">
        <v>91</v>
      </c>
      <c r="C7" s="104" t="e">
        <f t="shared" si="0"/>
        <v>#N/A</v>
      </c>
      <c r="D7" s="104" t="e">
        <f t="shared" si="1"/>
        <v>#N/A</v>
      </c>
      <c r="E7" s="104" t="e">
        <f>NA()</f>
        <v>#N/A</v>
      </c>
      <c r="F7" s="104" t="e">
        <f t="shared" si="2"/>
        <v>#N/A</v>
      </c>
      <c r="G7" s="104" t="e">
        <f>NA()</f>
        <v>#N/A</v>
      </c>
    </row>
    <row r="8" spans="1:7" ht="15">
      <c r="A8" t="s">
        <v>92</v>
      </c>
      <c r="C8" s="104" t="e">
        <f t="shared" si="0"/>
        <v>#N/A</v>
      </c>
      <c r="D8" s="104" t="e">
        <f t="shared" si="1"/>
        <v>#N/A</v>
      </c>
      <c r="E8" s="104" t="e">
        <f>NA()</f>
        <v>#N/A</v>
      </c>
      <c r="F8" s="104" t="e">
        <f t="shared" si="2"/>
        <v>#N/A</v>
      </c>
      <c r="G8" s="104" t="e">
        <f>C8-'Раздел 1'!#REF!</f>
        <v>#N/A</v>
      </c>
    </row>
    <row r="9" spans="1:7" ht="15">
      <c r="A9" t="s">
        <v>93</v>
      </c>
      <c r="C9" s="104" t="e">
        <f t="shared" si="0"/>
        <v>#N/A</v>
      </c>
      <c r="D9" s="104" t="e">
        <f t="shared" si="1"/>
        <v>#N/A</v>
      </c>
      <c r="E9" s="104" t="e">
        <f>'2021'!#REF!</f>
        <v>#REF!</v>
      </c>
      <c r="F9" s="104" t="e">
        <f t="shared" si="2"/>
        <v>#N/A</v>
      </c>
      <c r="G9" s="104" t="e">
        <f>C9-'Раздел 1'!#REF!</f>
        <v>#N/A</v>
      </c>
    </row>
    <row r="10" spans="1:7" ht="15">
      <c r="A10" t="s">
        <v>94</v>
      </c>
      <c r="C10" s="104" t="e">
        <f t="shared" si="0"/>
        <v>#N/A</v>
      </c>
      <c r="D10" s="104" t="e">
        <f t="shared" si="1"/>
        <v>#N/A</v>
      </c>
      <c r="E10" s="104" t="e">
        <f>NA()</f>
        <v>#N/A</v>
      </c>
      <c r="F10" s="104" t="e">
        <f t="shared" si="2"/>
        <v>#N/A</v>
      </c>
      <c r="G10" s="105" t="e">
        <f>NA()</f>
        <v>#N/A</v>
      </c>
    </row>
    <row r="11" spans="1:7" ht="15">
      <c r="A11" t="s">
        <v>95</v>
      </c>
      <c r="C11" s="104" t="e">
        <f t="shared" si="0"/>
        <v>#N/A</v>
      </c>
      <c r="D11" s="104" t="e">
        <f t="shared" si="1"/>
        <v>#N/A</v>
      </c>
      <c r="E11" s="104" t="e">
        <f>NA()</f>
        <v>#N/A</v>
      </c>
      <c r="F11" s="104" t="e">
        <f>"#ссыл!" C25</f>
        <v>#VALUE!</v>
      </c>
      <c r="G11" s="106" t="e">
        <f>C11-'Раздел 1'!#REF!</f>
        <v>#N/A</v>
      </c>
    </row>
    <row r="12" spans="1:7" ht="15">
      <c r="A12" t="s">
        <v>96</v>
      </c>
      <c r="C12" s="104" t="e">
        <f t="shared" si="0"/>
        <v>#N/A</v>
      </c>
      <c r="D12" s="104" t="e">
        <f t="shared" si="1"/>
        <v>#N/A</v>
      </c>
      <c r="E12" s="104" t="e">
        <f>NA()</f>
        <v>#N/A</v>
      </c>
      <c r="F12" s="104" t="e">
        <f aca="true" t="shared" si="3" ref="F12:F21">NA()</f>
        <v>#N/A</v>
      </c>
      <c r="G12" s="106" t="e">
        <f aca="true" t="shared" si="4" ref="G12:G18">NA()</f>
        <v>#N/A</v>
      </c>
    </row>
    <row r="13" spans="1:7" ht="15">
      <c r="A13" t="s">
        <v>97</v>
      </c>
      <c r="C13" s="104" t="e">
        <f t="shared" si="0"/>
        <v>#N/A</v>
      </c>
      <c r="D13" s="104" t="e">
        <f t="shared" si="1"/>
        <v>#N/A</v>
      </c>
      <c r="E13" s="104" t="e">
        <f>NA()</f>
        <v>#N/A</v>
      </c>
      <c r="F13" s="104" t="e">
        <f t="shared" si="3"/>
        <v>#N/A</v>
      </c>
      <c r="G13" s="104" t="e">
        <f t="shared" si="4"/>
        <v>#N/A</v>
      </c>
    </row>
    <row r="14" spans="1:7" ht="15">
      <c r="A14" t="s">
        <v>98</v>
      </c>
      <c r="C14" s="104" t="e">
        <f t="shared" si="0"/>
        <v>#N/A</v>
      </c>
      <c r="D14" s="104" t="e">
        <f t="shared" si="1"/>
        <v>#N/A</v>
      </c>
      <c r="E14" s="104" t="e">
        <f>'2021'!#REF!</f>
        <v>#REF!</v>
      </c>
      <c r="F14" s="104" t="e">
        <f t="shared" si="3"/>
        <v>#N/A</v>
      </c>
      <c r="G14" s="104" t="e">
        <f t="shared" si="4"/>
        <v>#N/A</v>
      </c>
    </row>
    <row r="15" spans="1:7" ht="15">
      <c r="A15" t="s">
        <v>99</v>
      </c>
      <c r="C15" s="104" t="e">
        <f t="shared" si="0"/>
        <v>#N/A</v>
      </c>
      <c r="D15" s="104" t="e">
        <f t="shared" si="1"/>
        <v>#N/A</v>
      </c>
      <c r="E15" s="104" t="e">
        <f>NA()</f>
        <v>#N/A</v>
      </c>
      <c r="F15" s="104" t="e">
        <f t="shared" si="3"/>
        <v>#N/A</v>
      </c>
      <c r="G15" s="104" t="e">
        <f t="shared" si="4"/>
        <v>#N/A</v>
      </c>
    </row>
    <row r="16" spans="1:7" ht="15">
      <c r="A16" t="s">
        <v>100</v>
      </c>
      <c r="C16" s="104" t="e">
        <f t="shared" si="0"/>
        <v>#N/A</v>
      </c>
      <c r="D16" s="104" t="e">
        <f t="shared" si="1"/>
        <v>#N/A</v>
      </c>
      <c r="E16" s="104" t="e">
        <f>NA()</f>
        <v>#N/A</v>
      </c>
      <c r="F16" s="104" t="e">
        <f t="shared" si="3"/>
        <v>#N/A</v>
      </c>
      <c r="G16" s="104" t="e">
        <f t="shared" si="4"/>
        <v>#N/A</v>
      </c>
    </row>
    <row r="17" spans="1:7" ht="15">
      <c r="A17" t="s">
        <v>101</v>
      </c>
      <c r="C17" s="104" t="e">
        <f t="shared" si="0"/>
        <v>#N/A</v>
      </c>
      <c r="D17" s="104" t="e">
        <f t="shared" si="1"/>
        <v>#N/A</v>
      </c>
      <c r="E17" s="104" t="e">
        <f>NA()</f>
        <v>#N/A</v>
      </c>
      <c r="F17" s="104" t="e">
        <f t="shared" si="3"/>
        <v>#N/A</v>
      </c>
      <c r="G17" s="104" t="e">
        <f t="shared" si="4"/>
        <v>#N/A</v>
      </c>
    </row>
    <row r="18" spans="1:7" ht="15">
      <c r="A18" t="s">
        <v>102</v>
      </c>
      <c r="C18" s="104" t="e">
        <f t="shared" si="0"/>
        <v>#N/A</v>
      </c>
      <c r="D18" s="104" t="e">
        <f t="shared" si="1"/>
        <v>#N/A</v>
      </c>
      <c r="E18" s="104" t="e">
        <f>NA()</f>
        <v>#N/A</v>
      </c>
      <c r="F18" s="104" t="e">
        <f t="shared" si="3"/>
        <v>#N/A</v>
      </c>
      <c r="G18" s="104" t="e">
        <f t="shared" si="4"/>
        <v>#N/A</v>
      </c>
    </row>
    <row r="19" spans="1:7" ht="15">
      <c r="A19" t="s">
        <v>103</v>
      </c>
      <c r="C19" s="104" t="e">
        <f t="shared" si="0"/>
        <v>#REF!</v>
      </c>
      <c r="D19" s="104">
        <f>'2020'!C13</f>
        <v>2815579.2</v>
      </c>
      <c r="E19" s="104" t="e">
        <f>'2021'!#REF!</f>
        <v>#REF!</v>
      </c>
      <c r="F19" s="104" t="e">
        <f t="shared" si="3"/>
        <v>#N/A</v>
      </c>
      <c r="G19" s="104" t="e">
        <f>C19-'Раздел 1'!I21</f>
        <v>#REF!</v>
      </c>
    </row>
    <row r="20" spans="1:7" ht="15">
      <c r="A20" t="s">
        <v>104</v>
      </c>
      <c r="C20" s="104" t="e">
        <f t="shared" si="0"/>
        <v>#N/A</v>
      </c>
      <c r="D20" s="104" t="e">
        <f>NA()</f>
        <v>#N/A</v>
      </c>
      <c r="E20" s="104" t="e">
        <f>'2021'!#REF!</f>
        <v>#REF!</v>
      </c>
      <c r="F20" s="104" t="e">
        <f t="shared" si="3"/>
        <v>#N/A</v>
      </c>
      <c r="G20" s="106" t="e">
        <f>C20-'Раздел 1'!I25</f>
        <v>#N/A</v>
      </c>
    </row>
    <row r="21" spans="1:7" ht="15">
      <c r="A21" t="s">
        <v>105</v>
      </c>
      <c r="C21" s="104" t="e">
        <f t="shared" si="0"/>
        <v>#N/A</v>
      </c>
      <c r="D21" s="104" t="e">
        <f>NA()</f>
        <v>#N/A</v>
      </c>
      <c r="E21" s="104" t="e">
        <f>NA()</f>
        <v>#N/A</v>
      </c>
      <c r="F21" s="104" t="e">
        <f t="shared" si="3"/>
        <v>#N/A</v>
      </c>
      <c r="G21" s="104" t="e">
        <f>NA()</f>
        <v>#N/A</v>
      </c>
    </row>
    <row r="22" spans="5:6" ht="15">
      <c r="E22" s="104"/>
      <c r="F22" s="104"/>
    </row>
    <row r="23" spans="5:6" ht="15">
      <c r="E23" s="104"/>
      <c r="F23" s="104"/>
    </row>
    <row r="24" spans="1:7" ht="15">
      <c r="A24" t="s">
        <v>86</v>
      </c>
      <c r="B24" t="e">
        <f>NA()</f>
        <v>#N/A</v>
      </c>
      <c r="C24" s="104" t="e">
        <f>SUM(C4:C22)</f>
        <v>#N/A</v>
      </c>
      <c r="D24" s="104" t="e">
        <f>SUM(D4:D21)</f>
        <v>#N/A</v>
      </c>
      <c r="E24" s="104" t="e">
        <f>SUM(E4:E21)</f>
        <v>#N/A</v>
      </c>
      <c r="F24" s="104" t="e">
        <f>SUM(F4:F21)</f>
        <v>#N/A</v>
      </c>
      <c r="G24" s="104" t="e">
        <f>NA()</f>
        <v>#N/A</v>
      </c>
    </row>
    <row r="26" spans="1:6" ht="15">
      <c r="A26" t="s">
        <v>106</v>
      </c>
      <c r="B26">
        <v>177</v>
      </c>
      <c r="C26" s="104">
        <f>D26+E26+F26</f>
        <v>1820186772.2199998</v>
      </c>
      <c r="D26" s="104">
        <v>1356759812.56</v>
      </c>
      <c r="E26">
        <v>187839468.58</v>
      </c>
      <c r="F26">
        <v>275587491.08</v>
      </c>
    </row>
    <row r="27" ht="15">
      <c r="B27">
        <v>470</v>
      </c>
    </row>
    <row r="29" spans="1:6" ht="15">
      <c r="A29" t="s">
        <v>107</v>
      </c>
      <c r="C29" s="104" t="e">
        <f>D29+E29+F29</f>
        <v>#VALUE!</v>
      </c>
      <c r="D29" s="104">
        <f>'2020'!C20</f>
        <v>2875832.59488</v>
      </c>
      <c r="E29" s="104">
        <f>'2021'!C19</f>
        <v>3908950.2408</v>
      </c>
      <c r="F29" s="104" t="e">
        <f>"#ссыл!" C48</f>
        <v>#VALUE!</v>
      </c>
    </row>
    <row r="30" spans="3:6" ht="15">
      <c r="C30" s="104">
        <f>D30+E30+F30</f>
        <v>1820186772.2199998</v>
      </c>
      <c r="D30" s="104">
        <v>1356759812.56</v>
      </c>
      <c r="E30">
        <v>187839468.58</v>
      </c>
      <c r="F30">
        <v>275587491.08</v>
      </c>
    </row>
    <row r="31" spans="3:6" ht="15">
      <c r="C31" s="104" t="e">
        <f>SUM(C29:C30)</f>
        <v>#VALUE!</v>
      </c>
      <c r="D31" s="104">
        <f>SUM(D29:D30)</f>
        <v>1359635645.15488</v>
      </c>
      <c r="E31" s="104">
        <f>SUM(E29:E30)</f>
        <v>191748418.8208</v>
      </c>
      <c r="F31" s="104" t="e">
        <f>SUM(F29:F30)</f>
        <v>#VALUE!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Мурашова И.В.</cp:lastModifiedBy>
  <cp:lastPrinted>2022-12-12T07:58:43Z</cp:lastPrinted>
  <dcterms:modified xsi:type="dcterms:W3CDTF">2022-12-12T07:58:45Z</dcterms:modified>
  <cp:category/>
  <cp:version/>
  <cp:contentType/>
  <cp:contentStatus/>
</cp:coreProperties>
</file>