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 activeTab="3"/>
  </bookViews>
  <sheets>
    <sheet name="Итого Раздел 1" sheetId="1" r:id="rId1"/>
    <sheet name="2020" sheetId="2" r:id="rId2"/>
    <sheet name="2021" sheetId="3" r:id="rId3"/>
    <sheet name="2022" sheetId="4" r:id="rId4"/>
    <sheet name="свод" sheetId="5" state="hidden" r:id="rId5"/>
  </sheets>
  <definedNames>
    <definedName name="_xlnm._FilterDatabase" localSheetId="1" hidden="1">'2020'!$A$9:$AC$17</definedName>
    <definedName name="_xlnm._FilterDatabase" localSheetId="2" hidden="1">'2021'!$A$9:$AH$9</definedName>
    <definedName name="_xlnm._FilterDatabase" localSheetId="3" hidden="1">'2022'!$A$9:$AH$21</definedName>
    <definedName name="_xlnm._FilterDatabase" localSheetId="0" hidden="1">'Итого Раздел 1'!$A$16:$K$119</definedName>
    <definedName name="Z_01451C91_14DA_4D26_B1B3_18A70391612A_.wvu.FilterData" localSheetId="1">'2020'!$A$8:$AL$9</definedName>
    <definedName name="Z_01451C91_14DA_4D26_B1B3_18A70391612A_.wvu.PrintArea" localSheetId="1">'2020'!$A$1:$T$15</definedName>
    <definedName name="Z_01451C91_14DA_4D26_B1B3_18A70391612A_.wvu.PrintArea" localSheetId="2">'2021'!$A$1:$Y$107</definedName>
    <definedName name="Z_01451C91_14DA_4D26_B1B3_18A70391612A_.wvu.PrintArea" localSheetId="3">'2022'!$A$1:$Y$17</definedName>
    <definedName name="Z_01451C91_14DA_4D26_B1B3_18A70391612A_.wvu.Rows" localSheetId="1">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#REF!,'2020'!#REF!,'2020'!#REF!,'2020'!#REF!,'2020'!#REF!,'2020'!#REF!,'2020'!#REF!,'2020'!#REF!,'2020'!#REF!,'2020'!#REF!,'2020'!#REF!,'2020'!#REF!</definedName>
    <definedName name="Z_01451C91_14DA_4D26_B1B3_18A70391612A_.wvu.Rows" localSheetId="2">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</definedName>
    <definedName name="Z_01451C91_14DA_4D26_B1B3_18A70391612A_.wvu.Rows" localSheetId="3">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</definedName>
    <definedName name="Z_16B8344E_73EB_416B_B009_420D58C33AEC_.wvu.FilterData" localSheetId="1">'2020'!$A$8:$AL$9</definedName>
    <definedName name="Z_16B8344E_73EB_416B_B009_420D58C33AEC_.wvu.PrintArea" localSheetId="1">'2020'!$A$1:$T$15</definedName>
    <definedName name="Z_16B8344E_73EB_416B_B009_420D58C33AEC_.wvu.PrintArea" localSheetId="2">'2021'!$A$1:$Y$107</definedName>
    <definedName name="Z_16B8344E_73EB_416B_B009_420D58C33AEC_.wvu.PrintArea" localSheetId="3">'2022'!$A$1:$Y$17</definedName>
    <definedName name="Z_16B8344E_73EB_416B_B009_420D58C33AEC_.wvu.Rows" localSheetId="1">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#REF!,'2020'!#REF!,'2020'!#REF!,'2020'!#REF!,'2020'!#REF!,'2020'!#REF!,'2020'!#REF!,'2020'!#REF!,'2020'!#REF!,'2020'!#REF!,'2020'!#REF!,'2020'!#REF!</definedName>
    <definedName name="Z_16B8344E_73EB_416B_B009_420D58C33AEC_.wvu.Rows" localSheetId="2">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</definedName>
    <definedName name="Z_16B8344E_73EB_416B_B009_420D58C33AEC_.wvu.Rows" localSheetId="3">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</definedName>
    <definedName name="Z_1B9CDF8A_2F5D_4B91_80D4_6D7CCC92D8AA_.wvu.FilterData" localSheetId="1">'2020'!$A$8:$AL$9</definedName>
    <definedName name="Z_35164214_6B83_4B40_8294_2E9A0423440B_.wvu.FilterData" localSheetId="1">#REF!</definedName>
    <definedName name="Z_35164214_6B83_4B40_8294_2E9A0423440B_.wvu.PrintArea" localSheetId="1">'2020'!$A$1:$T$15</definedName>
    <definedName name="Z_35164214_6B83_4B40_8294_2E9A0423440B_.wvu.PrintArea" localSheetId="2">'2021'!$A$1:$Y$107</definedName>
    <definedName name="Z_35164214_6B83_4B40_8294_2E9A0423440B_.wvu.PrintArea" localSheetId="3">'2022'!$A$1:$Y$17</definedName>
    <definedName name="Z_35164214_6B83_4B40_8294_2E9A0423440B_.wvu.Rows" localSheetId="1">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#REF!,'2020'!#REF!,'2020'!#REF!,'2020'!#REF!,'2020'!#REF!,'2020'!#REF!,'2020'!#REF!,'2020'!#REF!,'2020'!#REF!,'2020'!#REF!,'2020'!#REF!,'2020'!#REF!</definedName>
    <definedName name="Z_35164214_6B83_4B40_8294_2E9A0423440B_.wvu.Rows" localSheetId="2">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</definedName>
    <definedName name="Z_35164214_6B83_4B40_8294_2E9A0423440B_.wvu.Rows" localSheetId="3">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</definedName>
    <definedName name="Z_4B6D6BCB_EE2D_42AC_9192_354A33B0E0EA_.wvu.FilterData" localSheetId="1">'2020'!$A$8:$AL$9</definedName>
    <definedName name="Z_4B6D6BCB_EE2D_42AC_9192_354A33B0E0EA_.wvu.FilterData" localSheetId="2">'2021'!$A$9:$Y$9</definedName>
    <definedName name="Z_4B6D6BCB_EE2D_42AC_9192_354A33B0E0EA_.wvu.PrintArea" localSheetId="1">'2020'!$A$1:$T$15</definedName>
    <definedName name="Z_4B6D6BCB_EE2D_42AC_9192_354A33B0E0EA_.wvu.PrintArea" localSheetId="2">'2021'!$A$1:$Y$107</definedName>
    <definedName name="Z_4B6D6BCB_EE2D_42AC_9192_354A33B0E0EA_.wvu.PrintArea" localSheetId="3">'2022'!$A$1:$Y$17</definedName>
    <definedName name="Z_4B6D6BCB_EE2D_42AC_9192_354A33B0E0EA_.wvu.Rows" localSheetId="2">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</definedName>
    <definedName name="Z_4B6D6BCB_EE2D_42AC_9192_354A33B0E0EA_.wvu.Rows" localSheetId="3">'2022'!#REF!,'2022'!#REF!,'2022'!#REF!,'2022'!#REF!,'2022'!#REF!,'2022'!#REF!,'2022'!#REF!,'2022'!#REF!,'2022'!#REF!,'2022'!#REF!,'2022'!#REF!,'2022'!#REF!,'2022'!#REF!,'2022'!#REF!</definedName>
    <definedName name="Z_5446568B_FD51_4004_B51D_23EC2018CD0E_.wvu.FilterData" localSheetId="1">'2020'!$A$8:$AL$9</definedName>
    <definedName name="Z_83613F8C_5050_4CDE_94E5_E4721A2F1A39_.wvu.FilterData" localSheetId="1">'2020'!$A$8:$AL$9</definedName>
    <definedName name="Z_B742453E_6192_4495_8455_B4A974C6429E_.wvu.FilterData" localSheetId="1">'2020'!$A$8:$AL$9</definedName>
    <definedName name="Z_B742453E_6192_4495_8455_B4A974C6429E_.wvu.PrintArea" localSheetId="1">'2020'!$A$1:$T$15</definedName>
    <definedName name="Z_B742453E_6192_4495_8455_B4A974C6429E_.wvu.PrintArea" localSheetId="2">'2021'!$A$1:$Y$107</definedName>
    <definedName name="Z_B742453E_6192_4495_8455_B4A974C6429E_.wvu.PrintArea" localSheetId="3">'2022'!$A$1:$Y$17</definedName>
    <definedName name="Z_B742453E_6192_4495_8455_B4A974C6429E_.wvu.Rows" localSheetId="1">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#REF!,'2020'!#REF!,'2020'!#REF!,'2020'!#REF!,'2020'!#REF!,'2020'!#REF!,'2020'!#REF!,'2020'!#REF!,'2020'!#REF!,'2020'!#REF!,'2020'!#REF!,'2020'!#REF!</definedName>
    <definedName name="Z_B742453E_6192_4495_8455_B4A974C6429E_.wvu.Rows" localSheetId="2">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</definedName>
    <definedName name="Z_B742453E_6192_4495_8455_B4A974C6429E_.wvu.Rows" localSheetId="3">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</definedName>
    <definedName name="Z_D2C739B3_6C2A_43E1_9B43_1F38401FDF49_.wvu.FilterData" localSheetId="1">'2020'!$A$8:$AL$9</definedName>
    <definedName name="Z_DE2E8392_397B_4E2C_B9DD_E1C088B12D54_.wvu.FilterData" localSheetId="1">'2020'!$A$8:$AL$9</definedName>
    <definedName name="Z_DFCDC4A7_B1EE_4F7B_A9A5_CB3F46056C80_.wvu.FilterData" localSheetId="1">'2020'!$A$8:$AL$9</definedName>
    <definedName name="Z_DFCDC4A7_B1EE_4F7B_A9A5_CB3F46056C80_.wvu.PrintArea" localSheetId="1">'2020'!$A$1:$T$15</definedName>
    <definedName name="Z_DFCDC4A7_B1EE_4F7B_A9A5_CB3F46056C80_.wvu.PrintArea" localSheetId="2">'2021'!$A$1:$Y$107</definedName>
    <definedName name="Z_DFCDC4A7_B1EE_4F7B_A9A5_CB3F46056C80_.wvu.PrintArea" localSheetId="3">'2022'!$A$1:$Y$17</definedName>
    <definedName name="Z_DFCDC4A7_B1EE_4F7B_A9A5_CB3F46056C80_.wvu.Rows" localSheetId="1">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#REF!,'2020'!#REF!,'2020'!#REF!,'2020'!#REF!,'2020'!#REF!,'2020'!#REF!,'2020'!#REF!,'2020'!#REF!,'2020'!#REF!,'2020'!#REF!,'2020'!#REF!,'2020'!#REF!</definedName>
    <definedName name="Z_DFCDC4A7_B1EE_4F7B_A9A5_CB3F46056C80_.wvu.Rows" localSheetId="2">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</definedName>
    <definedName name="Z_DFCDC4A7_B1EE_4F7B_A9A5_CB3F46056C80_.wvu.Rows" localSheetId="3">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</definedName>
    <definedName name="Z_E557CDC6_6AA0_4DD0_B6F9_A94A1E4C138A_.wvu.FilterData" localSheetId="1">'2020'!$A$8:$AL$9</definedName>
    <definedName name="Z_E557CDC6_6AA0_4DD0_B6F9_A94A1E4C138A_.wvu.PrintArea" localSheetId="1">'2020'!$A$1:$T$15</definedName>
    <definedName name="Z_E557CDC6_6AA0_4DD0_B6F9_A94A1E4C138A_.wvu.PrintArea" localSheetId="2">'2021'!$A$1:$Y$107</definedName>
    <definedName name="Z_E557CDC6_6AA0_4DD0_B6F9_A94A1E4C138A_.wvu.PrintArea" localSheetId="3">'2022'!$A$1:$Y$17</definedName>
    <definedName name="Z_E557CDC6_6AA0_4DD0_B6F9_A94A1E4C138A_.wvu.Rows" localSheetId="1">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#REF!,'2020'!#REF!,'2020'!#REF!,'2020'!#REF!,'2020'!#REF!,'2020'!#REF!,'2020'!#REF!,'2020'!#REF!,'2020'!#REF!,'2020'!#REF!,'2020'!#REF!,'2020'!#REF!</definedName>
    <definedName name="Z_E557CDC6_6AA0_4DD0_B6F9_A94A1E4C138A_.wvu.Rows" localSheetId="2">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</definedName>
    <definedName name="Z_E557CDC6_6AA0_4DD0_B6F9_A94A1E4C138A_.wvu.Rows" localSheetId="3">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</definedName>
    <definedName name="Z_F61158DD_B832_4B6B_82D0_8E4EB30BA059_.wvu.FilterData" localSheetId="1">'2020'!$A$8:$AL$9</definedName>
    <definedName name="_xlnm.Print_Area" localSheetId="1">'2020'!$A$1:$T$18</definedName>
    <definedName name="_xlnm.Print_Area" localSheetId="2">'2021'!$A$1:$Y$111</definedName>
    <definedName name="_xlnm.Print_Area" localSheetId="3">'2022'!$A$1:$AH$19</definedName>
    <definedName name="_xlnm.Print_Area" localSheetId="0">'Итого Раздел 1'!$A$1:$K$117</definedName>
  </definedNames>
  <calcPr calcId="125725" iterateDelta="1E-4"/>
  <fileRecoveryPr repairLoad="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30" i="5"/>
  <c r="C26"/>
  <c r="D24"/>
  <c r="B24"/>
  <c r="F21"/>
  <c r="E21"/>
  <c r="D21"/>
  <c r="C21" s="1"/>
  <c r="G21" s="1"/>
  <c r="F20"/>
  <c r="E20"/>
  <c r="D20"/>
  <c r="C20"/>
  <c r="G20" s="1"/>
  <c r="F19"/>
  <c r="E19"/>
  <c r="F18"/>
  <c r="E18"/>
  <c r="C18" s="1"/>
  <c r="G18" s="1"/>
  <c r="D18"/>
  <c r="F17"/>
  <c r="E17"/>
  <c r="D17"/>
  <c r="C17" s="1"/>
  <c r="G17" s="1"/>
  <c r="F16"/>
  <c r="E16"/>
  <c r="D16"/>
  <c r="C16"/>
  <c r="G16" s="1"/>
  <c r="F15"/>
  <c r="E15"/>
  <c r="D15"/>
  <c r="C15" s="1"/>
  <c r="G15" s="1"/>
  <c r="F14"/>
  <c r="E14"/>
  <c r="C14" s="1"/>
  <c r="G14" s="1"/>
  <c r="D14"/>
  <c r="F13"/>
  <c r="E13"/>
  <c r="D13"/>
  <c r="C13" s="1"/>
  <c r="G13" s="1"/>
  <c r="F12"/>
  <c r="E12"/>
  <c r="D12"/>
  <c r="C12"/>
  <c r="G12" s="1"/>
  <c r="F11"/>
  <c r="E11"/>
  <c r="D11"/>
  <c r="C11" s="1"/>
  <c r="G11" s="1"/>
  <c r="F10"/>
  <c r="E10"/>
  <c r="D10"/>
  <c r="C10" s="1"/>
  <c r="G10" s="1"/>
  <c r="F9"/>
  <c r="E9"/>
  <c r="D9"/>
  <c r="C9" s="1"/>
  <c r="G9" s="1"/>
  <c r="F8"/>
  <c r="E8"/>
  <c r="D8"/>
  <c r="C8"/>
  <c r="G8" s="1"/>
  <c r="F7"/>
  <c r="E7"/>
  <c r="D7"/>
  <c r="C7" s="1"/>
  <c r="G7" s="1"/>
  <c r="F6"/>
  <c r="E6"/>
  <c r="D6"/>
  <c r="C6" s="1"/>
  <c r="G6" s="1"/>
  <c r="F5"/>
  <c r="E5"/>
  <c r="D5"/>
  <c r="C5" s="1"/>
  <c r="G5" s="1"/>
  <c r="F4"/>
  <c r="F24" s="1"/>
  <c r="E4"/>
  <c r="E24" s="1"/>
  <c r="D4"/>
  <c r="C4"/>
  <c r="C24" s="1"/>
  <c r="G24" s="1"/>
  <c r="D21" i="4"/>
  <c r="D23" s="1"/>
  <c r="X17"/>
  <c r="V17"/>
  <c r="T17"/>
  <c r="R17"/>
  <c r="P17"/>
  <c r="N17"/>
  <c r="L17"/>
  <c r="J17"/>
  <c r="H17"/>
  <c r="F17"/>
  <c r="D17"/>
  <c r="Y16"/>
  <c r="Y17" s="1"/>
  <c r="X16"/>
  <c r="W16"/>
  <c r="W17" s="1"/>
  <c r="V16"/>
  <c r="U16"/>
  <c r="U17" s="1"/>
  <c r="C18" s="1"/>
  <c r="T16"/>
  <c r="S16"/>
  <c r="S17" s="1"/>
  <c r="R16"/>
  <c r="Q16"/>
  <c r="Q17" s="1"/>
  <c r="P16"/>
  <c r="O16"/>
  <c r="O17" s="1"/>
  <c r="N16"/>
  <c r="M16"/>
  <c r="M17" s="1"/>
  <c r="L16"/>
  <c r="K16"/>
  <c r="K17" s="1"/>
  <c r="J16"/>
  <c r="I16"/>
  <c r="I17" s="1"/>
  <c r="H16"/>
  <c r="G16"/>
  <c r="G17" s="1"/>
  <c r="F16"/>
  <c r="E16"/>
  <c r="E17" s="1"/>
  <c r="D16"/>
  <c r="C15"/>
  <c r="C14"/>
  <c r="C13"/>
  <c r="A13"/>
  <c r="A14" s="1"/>
  <c r="A15" s="1"/>
  <c r="C12"/>
  <c r="C16" s="1"/>
  <c r="C17" s="1"/>
  <c r="X107" i="3"/>
  <c r="W107"/>
  <c r="V107"/>
  <c r="U107"/>
  <c r="T107"/>
  <c r="S107"/>
  <c r="R107"/>
  <c r="Q107"/>
  <c r="P107"/>
  <c r="O107"/>
  <c r="N107"/>
  <c r="M107"/>
  <c r="L107"/>
  <c r="K107"/>
  <c r="J107"/>
  <c r="I107"/>
  <c r="H107"/>
  <c r="G107"/>
  <c r="F107"/>
  <c r="E107"/>
  <c r="Y106"/>
  <c r="D106"/>
  <c r="C106"/>
  <c r="Y105"/>
  <c r="D105"/>
  <c r="C105"/>
  <c r="Y104"/>
  <c r="D104"/>
  <c r="C104"/>
  <c r="Y103"/>
  <c r="D103"/>
  <c r="C103"/>
  <c r="Y102"/>
  <c r="D102"/>
  <c r="C102"/>
  <c r="Y101"/>
  <c r="D101"/>
  <c r="C101"/>
  <c r="Y100"/>
  <c r="D100"/>
  <c r="C100"/>
  <c r="Y99"/>
  <c r="D99"/>
  <c r="C99"/>
  <c r="Y98"/>
  <c r="D98"/>
  <c r="C98"/>
  <c r="Y97"/>
  <c r="D97"/>
  <c r="C97"/>
  <c r="Y96"/>
  <c r="D96"/>
  <c r="C96"/>
  <c r="Y95"/>
  <c r="D95"/>
  <c r="C95"/>
  <c r="Y94"/>
  <c r="D94"/>
  <c r="C94"/>
  <c r="Y93"/>
  <c r="D93"/>
  <c r="C93"/>
  <c r="Y92"/>
  <c r="D92"/>
  <c r="C92"/>
  <c r="Y91"/>
  <c r="D91"/>
  <c r="C91"/>
  <c r="Y90"/>
  <c r="D90"/>
  <c r="C90"/>
  <c r="Y89"/>
  <c r="D89"/>
  <c r="C89"/>
  <c r="Y88"/>
  <c r="D88"/>
  <c r="C88"/>
  <c r="Y87"/>
  <c r="D87"/>
  <c r="C87"/>
  <c r="Y86"/>
  <c r="D86"/>
  <c r="C86"/>
  <c r="Y85"/>
  <c r="D85"/>
  <c r="C85"/>
  <c r="Y84"/>
  <c r="D84"/>
  <c r="C84"/>
  <c r="Y83"/>
  <c r="D83"/>
  <c r="C83"/>
  <c r="Y82"/>
  <c r="D82"/>
  <c r="C82"/>
  <c r="Y81"/>
  <c r="D81"/>
  <c r="C81"/>
  <c r="Y80"/>
  <c r="D80"/>
  <c r="C80"/>
  <c r="Y79"/>
  <c r="D79"/>
  <c r="C79"/>
  <c r="Y78"/>
  <c r="D78"/>
  <c r="C78"/>
  <c r="Y77"/>
  <c r="D77"/>
  <c r="C77"/>
  <c r="Y76"/>
  <c r="D76"/>
  <c r="C76"/>
  <c r="Y75"/>
  <c r="D75"/>
  <c r="C75"/>
  <c r="Y74"/>
  <c r="D74"/>
  <c r="C74"/>
  <c r="Y73"/>
  <c r="D73"/>
  <c r="C73"/>
  <c r="Y72"/>
  <c r="D72"/>
  <c r="C72"/>
  <c r="Y71"/>
  <c r="D71"/>
  <c r="C71"/>
  <c r="Y70"/>
  <c r="D70"/>
  <c r="C70"/>
  <c r="Y69"/>
  <c r="D69"/>
  <c r="C69"/>
  <c r="Y68"/>
  <c r="D68"/>
  <c r="C68"/>
  <c r="Y67"/>
  <c r="D67"/>
  <c r="C67"/>
  <c r="Y66"/>
  <c r="D66"/>
  <c r="C66"/>
  <c r="Y65"/>
  <c r="D65"/>
  <c r="C65"/>
  <c r="Y64"/>
  <c r="D64"/>
  <c r="C64"/>
  <c r="Y63"/>
  <c r="D63"/>
  <c r="C63"/>
  <c r="Y62"/>
  <c r="D62"/>
  <c r="C62"/>
  <c r="Y61"/>
  <c r="D61"/>
  <c r="C61"/>
  <c r="Y60"/>
  <c r="D60"/>
  <c r="C60"/>
  <c r="Y59"/>
  <c r="D59"/>
  <c r="C59"/>
  <c r="Y58"/>
  <c r="D58"/>
  <c r="C58"/>
  <c r="Y57"/>
  <c r="D57"/>
  <c r="C57"/>
  <c r="Y56"/>
  <c r="D56"/>
  <c r="C56"/>
  <c r="Y55"/>
  <c r="D55"/>
  <c r="C55"/>
  <c r="Y54"/>
  <c r="D54"/>
  <c r="C54"/>
  <c r="Y53"/>
  <c r="D53"/>
  <c r="C53"/>
  <c r="Y52"/>
  <c r="D52"/>
  <c r="C52"/>
  <c r="Y51"/>
  <c r="D51"/>
  <c r="C51"/>
  <c r="Y50"/>
  <c r="D50"/>
  <c r="C50"/>
  <c r="Y49"/>
  <c r="D49"/>
  <c r="C49"/>
  <c r="Y48"/>
  <c r="D48"/>
  <c r="C48"/>
  <c r="Y47"/>
  <c r="D47"/>
  <c r="C47"/>
  <c r="Y46"/>
  <c r="D46"/>
  <c r="C46"/>
  <c r="Y45"/>
  <c r="D45"/>
  <c r="C45"/>
  <c r="Y44"/>
  <c r="D44"/>
  <c r="C44"/>
  <c r="Y43"/>
  <c r="D43"/>
  <c r="C43"/>
  <c r="Y42"/>
  <c r="D42"/>
  <c r="C42"/>
  <c r="Y41"/>
  <c r="D41"/>
  <c r="C41"/>
  <c r="D40"/>
  <c r="C40"/>
  <c r="Y39"/>
  <c r="D39"/>
  <c r="C39"/>
  <c r="Y38"/>
  <c r="D38"/>
  <c r="C38"/>
  <c r="Y37"/>
  <c r="D37"/>
  <c r="C37"/>
  <c r="Y36"/>
  <c r="D36"/>
  <c r="C36"/>
  <c r="Y35"/>
  <c r="D35"/>
  <c r="C35"/>
  <c r="Y34"/>
  <c r="D34"/>
  <c r="C34"/>
  <c r="Y33"/>
  <c r="D33"/>
  <c r="C33"/>
  <c r="Y32"/>
  <c r="D32"/>
  <c r="C32"/>
  <c r="Y31"/>
  <c r="D31"/>
  <c r="C31"/>
  <c r="Y30"/>
  <c r="D30"/>
  <c r="C30"/>
  <c r="Y29"/>
  <c r="D29"/>
  <c r="C29"/>
  <c r="Y28"/>
  <c r="D28"/>
  <c r="C28"/>
  <c r="D27"/>
  <c r="C27"/>
  <c r="D26"/>
  <c r="C26" s="1"/>
  <c r="I33" i="1" s="1"/>
  <c r="Y25" i="3"/>
  <c r="D25"/>
  <c r="C25" s="1"/>
  <c r="I32" i="1" s="1"/>
  <c r="Y24" i="3"/>
  <c r="D24"/>
  <c r="C24" s="1"/>
  <c r="I31" i="1" s="1"/>
  <c r="Y23" i="3"/>
  <c r="D23"/>
  <c r="C23" s="1"/>
  <c r="I30" i="1" s="1"/>
  <c r="Y22" i="3"/>
  <c r="D22"/>
  <c r="C22" s="1"/>
  <c r="I29" i="1" s="1"/>
  <c r="Y21" i="3"/>
  <c r="D21"/>
  <c r="C21" s="1"/>
  <c r="I28" i="1" s="1"/>
  <c r="Y20" i="3"/>
  <c r="D20"/>
  <c r="C20" s="1"/>
  <c r="I27" i="1" s="1"/>
  <c r="Y19" i="3"/>
  <c r="D19"/>
  <c r="C19" s="1"/>
  <c r="I26" i="1" s="1"/>
  <c r="Y18" i="3"/>
  <c r="D18"/>
  <c r="C18" s="1"/>
  <c r="I25" i="1" s="1"/>
  <c r="Y17" i="3"/>
  <c r="D17"/>
  <c r="C17" s="1"/>
  <c r="I24" i="1" s="1"/>
  <c r="Y16" i="3"/>
  <c r="D16"/>
  <c r="C16" s="1"/>
  <c r="I23" i="1" s="1"/>
  <c r="Y15" i="3"/>
  <c r="D15"/>
  <c r="C15" s="1"/>
  <c r="I22" i="1" s="1"/>
  <c r="Y14" i="3"/>
  <c r="D14"/>
  <c r="C14" s="1"/>
  <c r="I21" i="1" s="1"/>
  <c r="Y13" i="3"/>
  <c r="D13"/>
  <c r="C13" s="1"/>
  <c r="I20" i="1" s="1"/>
  <c r="Y12" i="3"/>
  <c r="D12"/>
  <c r="C12" s="1"/>
  <c r="I19" i="1" s="1"/>
  <c r="A12" i="3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Y11"/>
  <c r="Y107" s="1"/>
  <c r="D11"/>
  <c r="C11" s="1"/>
  <c r="J20" i="2"/>
  <c r="C19"/>
  <c r="S15"/>
  <c r="R15"/>
  <c r="O15"/>
  <c r="N15"/>
  <c r="K15"/>
  <c r="J15"/>
  <c r="G15"/>
  <c r="F15"/>
  <c r="C16" s="1"/>
  <c r="T14"/>
  <c r="T15" s="1"/>
  <c r="S14"/>
  <c r="R14"/>
  <c r="Q14"/>
  <c r="Q15" s="1"/>
  <c r="P14"/>
  <c r="P15" s="1"/>
  <c r="O14"/>
  <c r="N14"/>
  <c r="M14"/>
  <c r="M15" s="1"/>
  <c r="L14"/>
  <c r="L15" s="1"/>
  <c r="K14"/>
  <c r="J14"/>
  <c r="I14"/>
  <c r="I15" s="1"/>
  <c r="H14"/>
  <c r="H15" s="1"/>
  <c r="G14"/>
  <c r="F14"/>
  <c r="E14"/>
  <c r="E15" s="1"/>
  <c r="D14"/>
  <c r="D15" s="1"/>
  <c r="D13"/>
  <c r="C13"/>
  <c r="A13"/>
  <c r="D12"/>
  <c r="C12"/>
  <c r="C14" s="1"/>
  <c r="C15" s="1"/>
  <c r="H115" i="1"/>
  <c r="G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A19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C19" i="4" l="1"/>
  <c r="F29" i="5" s="1"/>
  <c r="F31" s="1"/>
  <c r="C17" i="2"/>
  <c r="D29" i="5" s="1"/>
  <c r="D19"/>
  <c r="C19" s="1"/>
  <c r="G19" s="1"/>
  <c r="C107" i="3"/>
  <c r="C109" s="1"/>
  <c r="E29" i="5" s="1"/>
  <c r="E31" s="1"/>
  <c r="I18" i="1"/>
  <c r="I115" s="1"/>
  <c r="G4" i="5"/>
  <c r="D107" i="3"/>
  <c r="C108" s="1"/>
  <c r="I116" i="1" s="1"/>
  <c r="D31" i="5" l="1"/>
  <c r="C29"/>
  <c r="C31" s="1"/>
  <c r="I117" i="1"/>
</calcChain>
</file>

<file path=xl/sharedStrings.xml><?xml version="1.0" encoding="utf-8"?>
<sst xmlns="http://schemas.openxmlformats.org/spreadsheetml/2006/main" count="635" uniqueCount="198">
  <si>
    <t>Приложение 1</t>
  </si>
  <si>
    <t>к постановлению администрации Сланцевского муниципального</t>
  </si>
  <si>
    <t>района от 02.10.20219 № 1448-п</t>
  </si>
  <si>
    <t>(в редакции постановления</t>
  </si>
  <si>
    <t>администрации Сланцевского муниципального района</t>
  </si>
  <si>
    <t xml:space="preserve"> </t>
  </si>
  <si>
    <t>Краткосрочный план реализации в 2020-2022 годах Региональной программы капитального ремонта общего имущества в многоквартирных домах, расположенных на территории Сланцевского городского поселения Ленинградской области</t>
  </si>
  <si>
    <t>Раздел I. Перечень многоквартирных домов, которые подлежат капитальному ремонту в 2020-2022 годах, за счет средств собственников, формирующих фонд капитального ремонта на счетах регионального оператора</t>
  </si>
  <si>
    <t>№ п\п</t>
  </si>
  <si>
    <t>Адрес МКД</t>
  </si>
  <si>
    <t>Год</t>
  </si>
  <si>
    <t>Материал стен</t>
  </si>
  <si>
    <t>Количество этажей</t>
  </si>
  <si>
    <t>общая площадь МКД, всего</t>
  </si>
  <si>
    <t>Количество жителей, зарегистрированных в МКД</t>
  </si>
  <si>
    <t>Стоимость капитального ремонта за счет средств собственников помещений в МКД</t>
  </si>
  <si>
    <t>Плановая дата завершения работ</t>
  </si>
  <si>
    <t>способ формирования фонда капитального ремонта</t>
  </si>
  <si>
    <t>ввода в эксплуатацию</t>
  </si>
  <si>
    <t>завершение последнего капитального ремонта</t>
  </si>
  <si>
    <t>кв.м</t>
  </si>
  <si>
    <t>чел.</t>
  </si>
  <si>
    <t>руб.</t>
  </si>
  <si>
    <t>Муниципальное образование Сланцевское городское поселение</t>
  </si>
  <si>
    <t>Г. Сланцы, пер. Пионерский, д. 3</t>
  </si>
  <si>
    <t>кирпич</t>
  </si>
  <si>
    <t>РО</t>
  </si>
  <si>
    <t>Г. Сланцы, пер. Пионерский, д. 4</t>
  </si>
  <si>
    <t>Г. Сланцы, пер. Пионерский, д. 5</t>
  </si>
  <si>
    <t>Г. Сланцы, пер. Пионерский, д. 6</t>
  </si>
  <si>
    <t>Г. Сланцы, пер. Почтовый, д. 4</t>
  </si>
  <si>
    <t>Г. Сланцы, пер. Почтовый, д. 5</t>
  </si>
  <si>
    <t>Г. Сланцы, пер. Речной, д. 4</t>
  </si>
  <si>
    <t>Г. Сланцы, пер. Трестовский, д. 4/5</t>
  </si>
  <si>
    <t>Г. Сланцы, просп. Молодежный, д. 17</t>
  </si>
  <si>
    <t>панельный</t>
  </si>
  <si>
    <t>Шахта N 3 поселок, 2-я линия, д.3</t>
  </si>
  <si>
    <t>Шахта N 3 поселок, 2-я линия, д.5</t>
  </si>
  <si>
    <t>Г. Сланцы, ул. Банковская, д. 7</t>
  </si>
  <si>
    <t>Г. Сланцы, ул. Баранова, д. 6</t>
  </si>
  <si>
    <t>Г. Сланцы, ул. Баранова, д. 6а</t>
  </si>
  <si>
    <t>Г. Сланцы, ул. Баранова, д. 8</t>
  </si>
  <si>
    <t>Г. Сланцы, ул. Грибоедова, д. 12</t>
  </si>
  <si>
    <t>Г. Сланцы, ул. Грибоедова, д. 6</t>
  </si>
  <si>
    <t>Г. Сланцы, ул. Грибоедова, д. 7</t>
  </si>
  <si>
    <t>Г. Сланцы, ул. Дзержинского, д. 28</t>
  </si>
  <si>
    <t>Г. Сланцы, ул. Дзержинского, д. 30</t>
  </si>
  <si>
    <t>Г. Сланцы, ул. Дзержинского, д. 5</t>
  </si>
  <si>
    <t>Г. Сланцы, ул. Дзержинского, д. 6</t>
  </si>
  <si>
    <t>Г. Сланцы, ул. Дзержинского, д. 7</t>
  </si>
  <si>
    <t>Г. Сланцы, ул. Жуковского, д. 3а</t>
  </si>
  <si>
    <t>Г. Сланцы, ул. Кирова, д. 14</t>
  </si>
  <si>
    <t>Г. Сланцы, ул. Кирова, д. 17</t>
  </si>
  <si>
    <t>Г. Сланцы, ул. Кирова, д. 21</t>
  </si>
  <si>
    <t>Г. Сланцы, ул. Кирова, д. 22</t>
  </si>
  <si>
    <t>Г. Сланцы, ул. Кирова, д. 25</t>
  </si>
  <si>
    <t>Г. Сланцы, ул. Кирова, д. 27/11</t>
  </si>
  <si>
    <t>Г. Сланцы, ул. Кирова, д. 30</t>
  </si>
  <si>
    <t>Г. Сланцы, ул. Кирова, д. 37</t>
  </si>
  <si>
    <t>Г. Сланцы, ул. Кирова, д. 39</t>
  </si>
  <si>
    <t>Г. Сланцы, ул. Кирова, д. 40/12</t>
  </si>
  <si>
    <t>Г. Сланцы, ул. Кирова, д. 41</t>
  </si>
  <si>
    <t>Г. Сланцы, ул. Кирова, д. 43</t>
  </si>
  <si>
    <t>Г. Сланцы, ул. Кирова, д. 45</t>
  </si>
  <si>
    <t>Г. Сланцы, ул. Кирова, д. 47</t>
  </si>
  <si>
    <t>Г. Сланцы, ул. Кирова, д. 51 корпус 2</t>
  </si>
  <si>
    <t>Г. Сланцы, ул. Ленина, д. 1/1</t>
  </si>
  <si>
    <t>Г. Сланцы, ул. Ленина, д. 12</t>
  </si>
  <si>
    <t>Г. Сланцы, ул. Ленина, д. 2</t>
  </si>
  <si>
    <t>Г. Сланцы, ул. Ленина, д. 3</t>
  </si>
  <si>
    <t>Г. Сланцы, ул. Ленина, д. 6</t>
  </si>
  <si>
    <t>Г. Сланцы, ул. Ленина, д. 7</t>
  </si>
  <si>
    <t>Г. Сланцы, ул. Ленина, д. 9</t>
  </si>
  <si>
    <t>Г. Сланцы, ул. Ломоносова, д. 11</t>
  </si>
  <si>
    <t>Г. Сланцы, ул. Ломоносова, д. 14</t>
  </si>
  <si>
    <t>Г. Сланцы, ул. Ломоносова, д. 17</t>
  </si>
  <si>
    <t>Г. Сланцы, ул. Ломоносова, д. 19</t>
  </si>
  <si>
    <t>Г. Сланцы, ул. Ломоносова, д. 21</t>
  </si>
  <si>
    <t>Г. Сланцы, ул. Ломоносова, д. 22</t>
  </si>
  <si>
    <t>Г. Сланцы, ул. Ломоносова, д. 23/2</t>
  </si>
  <si>
    <t>Г. Сланцы, ул. Ломоносова, д. 24/17</t>
  </si>
  <si>
    <t>Г. Сланцы, ул. Ломоносова, д. 26/28</t>
  </si>
  <si>
    <t>Г. Сланцы, ул. Ломоносова, д. 27</t>
  </si>
  <si>
    <t>Г. Сланцы, ул. Ломоносова, д. 29</t>
  </si>
  <si>
    <t>Г. Сланцы, ул. Ломоносова, д. 31</t>
  </si>
  <si>
    <t>Г. Сланцы, ул. Ломоносова, д. 37</t>
  </si>
  <si>
    <t>Г. Сланцы, ул. Ломоносова, д. 41/10</t>
  </si>
  <si>
    <t>Г. Сланцы, ул. Ломоносова, д. 5</t>
  </si>
  <si>
    <t>Г. Сланцы, ул. Ломоносова, д. 7</t>
  </si>
  <si>
    <t>Г. Сланцы, ул. Ломоносова, д. 9</t>
  </si>
  <si>
    <t>Г. Сланцы, ул. Максима Горького, д. 1/11</t>
  </si>
  <si>
    <t>Г. Сланцы, ул. Максима Горького, д. 5/9</t>
  </si>
  <si>
    <t>Г. Сланцы, ул. Максима Горького, д. 6</t>
  </si>
  <si>
    <t>кирпичный оштукатуренный</t>
  </si>
  <si>
    <t>Г. Сланцы, ул. Маяковского, д. 7</t>
  </si>
  <si>
    <t>Г. Сланцы, ул. Партизанская, д. 27</t>
  </si>
  <si>
    <t>панель</t>
  </si>
  <si>
    <t>Г. Сланцы, ул. Партизанская, д. 5</t>
  </si>
  <si>
    <t>Г. Сланцы, ул. Партизанская, д. 7/2</t>
  </si>
  <si>
    <t>Г. Сланцы, ул. Свердлова, д. 13</t>
  </si>
  <si>
    <t>Г. Сланцы, ул. Свердлова, д. 17/18</t>
  </si>
  <si>
    <t>Г. Сланцы, ул. Свердлова, д. 19</t>
  </si>
  <si>
    <t>Г. Сланцы, ул. Свердлова, д. 20</t>
  </si>
  <si>
    <t>Г. Сланцы, ул. Свердлова, д. 21</t>
  </si>
  <si>
    <t>Г. Сланцы, ул. Свердлова, д. 22</t>
  </si>
  <si>
    <t>Г. Сланцы, ул. Свердлова, д. 23</t>
  </si>
  <si>
    <t>Г. Сланцы, ул. Свердлова, д. 24</t>
  </si>
  <si>
    <t>Г. Сланцы, ул. Свердлова, д. 5</t>
  </si>
  <si>
    <t>Г. Сланцы, ул. Свердлова, д. 7</t>
  </si>
  <si>
    <t>Г. Сланцы, ул. Свердлова, д. 9</t>
  </si>
  <si>
    <t>Г. Сланцы, ул. Свободы, д. 6</t>
  </si>
  <si>
    <t>Г. Сланцы, ул. Свободы, д. 8/40</t>
  </si>
  <si>
    <t>Г. Сланцы, ул. Спортивная, д. 21</t>
  </si>
  <si>
    <t>Г. Сланцы, ул. Спортивная, д. 3</t>
  </si>
  <si>
    <t>Г. Сланцы, ул. Спортивная, д. 5/2</t>
  </si>
  <si>
    <t>Г. Сланцы, ул. Спортивная, д. 7</t>
  </si>
  <si>
    <t>Г. Сланцы, ул. Спортивная, д. 9/2</t>
  </si>
  <si>
    <t>Г. Сланцы, ул. Чайковского, д. 4</t>
  </si>
  <si>
    <t>Г. Сланцы, ул. Чайковского, д. 5</t>
  </si>
  <si>
    <t>Г. Сланцы, ул. Чкалова, д. 1</t>
  </si>
  <si>
    <t>Г. Сланцы, ул. Чкалова, д. 10</t>
  </si>
  <si>
    <t>Г. Сланцы, ул. Чкалова, д. 3</t>
  </si>
  <si>
    <t>Г. Сланцы, ул. Чкалова, д. 4</t>
  </si>
  <si>
    <t>Г. Сланцы, ул. Чкалова, д. 5</t>
  </si>
  <si>
    <t>Г. Сланцы, ул. Чкалова, д. 6</t>
  </si>
  <si>
    <t>Г. Сланцы, ул. Чкалова, д. 8</t>
  </si>
  <si>
    <t>Итого по муниципальному образованию</t>
  </si>
  <si>
    <t>х</t>
  </si>
  <si>
    <t>Строительный контроль</t>
  </si>
  <si>
    <t xml:space="preserve">Итого со строительным контролем </t>
  </si>
  <si>
    <t>Раздел II. Перечень многоквартирных домов, которые подлежат капитальному ремонту в 2020 году, за счет средств собственников, формирующих фонд капитального ремонта на счетах регионального оператора</t>
  </si>
  <si>
    <t>Расшифровка ПИР</t>
  </si>
  <si>
    <t>Стоимость капитального ремонта ВСЕГО</t>
  </si>
  <si>
    <t>Виды работ</t>
  </si>
  <si>
    <t>Ремонт внутридомовых инженерных систем</t>
  </si>
  <si>
    <t>Ремонт крыши</t>
  </si>
  <si>
    <t>Ремонт подвальных помещений</t>
  </si>
  <si>
    <t>Ремонт фасада</t>
  </si>
  <si>
    <t>Ремонт фундамента</t>
  </si>
  <si>
    <t>Установка коллективных (общедомовых) ПУ и УУ</t>
  </si>
  <si>
    <t>Проектные работы(ФОНД)</t>
  </si>
  <si>
    <t>крыша</t>
  </si>
  <si>
    <t>подвал</t>
  </si>
  <si>
    <t>фасад</t>
  </si>
  <si>
    <t>Всего работ по инженерным системам</t>
  </si>
  <si>
    <t>Ремонт сетей электроснабжения</t>
  </si>
  <si>
    <t>Ремонт сетей теплоснабжения</t>
  </si>
  <si>
    <t>Ремонт сетей холодного водоснабжения</t>
  </si>
  <si>
    <t>Ремонт сетей горячего водоснабжения</t>
  </si>
  <si>
    <t>Ремонт систем водоотведения</t>
  </si>
  <si>
    <t>Подъезд</t>
  </si>
  <si>
    <t>ВО</t>
  </si>
  <si>
    <t>ТС</t>
  </si>
  <si>
    <t>ХВС</t>
  </si>
  <si>
    <t>ГВС</t>
  </si>
  <si>
    <t>Электрика</t>
  </si>
  <si>
    <t>кв.м.</t>
  </si>
  <si>
    <t>куб.м.</t>
  </si>
  <si>
    <t>Сланцевский муниципальный район</t>
  </si>
  <si>
    <t>Итого по Сланцевскому муниципальному району</t>
  </si>
  <si>
    <t>Раздел III. Перечень многоквартирных домов, которые подлежат капитальному ремонту в 2021 году, за счет средств собственников, формирующих фонд капитального ремонта на счетах регионального оператора</t>
  </si>
  <si>
    <t>Ремонт или замена лифтового оборудования, в том числе</t>
  </si>
  <si>
    <t>Ремонт и утепление фасада</t>
  </si>
  <si>
    <t>Ремонт или замена лифтового оборудования</t>
  </si>
  <si>
    <t>Техническое освидетельствование</t>
  </si>
  <si>
    <t>эл</t>
  </si>
  <si>
    <t>тс</t>
  </si>
  <si>
    <t>хвс</t>
  </si>
  <si>
    <t>гвс</t>
  </si>
  <si>
    <t>во</t>
  </si>
  <si>
    <t>фундамент</t>
  </si>
  <si>
    <t>ед.</t>
  </si>
  <si>
    <t>Раздел IV. Перечень многоквартирных домов, которые подлежат капитальному ремонту в 2022 году, за счет средств собственников, формирующих фонд капитального ремонта на счетах регионального оператора</t>
  </si>
  <si>
    <t>ЭС</t>
  </si>
  <si>
    <t>Кол-во мкд</t>
  </si>
  <si>
    <t>ИТОГО</t>
  </si>
  <si>
    <t>разница с разделом 1</t>
  </si>
  <si>
    <t>Бокситогорский</t>
  </si>
  <si>
    <t>Волосовский</t>
  </si>
  <si>
    <t>Волховский</t>
  </si>
  <si>
    <t>Всеволожский</t>
  </si>
  <si>
    <t>Выборгский</t>
  </si>
  <si>
    <t>Гатчинский</t>
  </si>
  <si>
    <t>Киришский</t>
  </si>
  <si>
    <t>Кировский</t>
  </si>
  <si>
    <t>Кингисеппский</t>
  </si>
  <si>
    <t>Лодейнопольский</t>
  </si>
  <si>
    <t>Ломоносовский</t>
  </si>
  <si>
    <t>Лужский</t>
  </si>
  <si>
    <t>Подпорожский</t>
  </si>
  <si>
    <t>Приозерский</t>
  </si>
  <si>
    <t>Сосновоборский</t>
  </si>
  <si>
    <t>Сланцевский</t>
  </si>
  <si>
    <t>Тихвинский</t>
  </si>
  <si>
    <t>Тосненский</t>
  </si>
  <si>
    <t>Лифты</t>
  </si>
  <si>
    <t xml:space="preserve">со строительным контролем </t>
  </si>
  <si>
    <t>от 12.12.2022 № 1972-п)</t>
  </si>
</sst>
</file>

<file path=xl/styles.xml><?xml version="1.0" encoding="utf-8"?>
<styleSheet xmlns="http://schemas.openxmlformats.org/spreadsheetml/2006/main">
  <numFmts count="1">
    <numFmt numFmtId="164" formatCode="_-* #,##0.00\ _₽_-;\-* #,##0.00\ _₽_-;_-* \-??\ _₽_-;_-@_-"/>
  </numFmts>
  <fonts count="14"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Calibri"/>
      <family val="2"/>
      <charset val="204"/>
    </font>
    <font>
      <b/>
      <sz val="14"/>
      <color rgb="FF000000"/>
      <name val="Calibri"/>
      <family val="2"/>
      <charset val="204"/>
    </font>
    <font>
      <b/>
      <sz val="14"/>
      <name val="Calibri"/>
      <family val="2"/>
      <charset val="204"/>
    </font>
    <font>
      <sz val="12"/>
      <color rgb="FF000000"/>
      <name val="Calibri"/>
      <family val="2"/>
      <charset val="204"/>
    </font>
    <font>
      <sz val="11"/>
      <name val="Calibri"/>
      <family val="2"/>
      <charset val="204"/>
    </font>
    <font>
      <sz val="11"/>
      <color rgb="FF00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CC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164" fontId="13" fillId="0" borderId="0" applyBorder="0" applyProtection="0"/>
  </cellStyleXfs>
  <cellXfs count="148">
    <xf numFmtId="0" fontId="0" fillId="0" borderId="0" xfId="0"/>
    <xf numFmtId="4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4" fontId="3" fillId="0" borderId="2" xfId="0" applyNumberFormat="1" applyFont="1" applyBorder="1" applyAlignment="1">
      <alignment horizontal="left" vertical="center"/>
    </xf>
    <xf numFmtId="4" fontId="2" fillId="0" borderId="2" xfId="0" applyNumberFormat="1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0" fontId="1" fillId="0" borderId="0" xfId="0" applyFont="1"/>
    <xf numFmtId="0" fontId="2" fillId="0" borderId="0" xfId="0" applyFont="1" applyAlignment="1">
      <alignment horizontal="left" vertical="center"/>
    </xf>
    <xf numFmtId="1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2" fillId="0" borderId="0" xfId="0" applyNumberFormat="1" applyFont="1" applyAlignment="1">
      <alignment horizontal="left" vertical="center"/>
    </xf>
    <xf numFmtId="0" fontId="1" fillId="0" borderId="0" xfId="0" applyFont="1" applyBorder="1" applyAlignment="1">
      <alignment horizontal="center"/>
    </xf>
    <xf numFmtId="4" fontId="1" fillId="0" borderId="0" xfId="0" applyNumberFormat="1" applyFont="1" applyAlignment="1">
      <alignment horizontal="left" vertical="center"/>
    </xf>
    <xf numFmtId="4" fontId="2" fillId="0" borderId="0" xfId="0" applyNumberFormat="1" applyFont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3" fontId="2" fillId="0" borderId="2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4" fontId="3" fillId="0" borderId="2" xfId="0" applyNumberFormat="1" applyFont="1" applyBorder="1" applyAlignment="1">
      <alignment horizontal="left" vertical="center"/>
    </xf>
    <xf numFmtId="4" fontId="2" fillId="0" borderId="2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14" fontId="2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3" fillId="0" borderId="2" xfId="0" applyFont="1" applyBorder="1"/>
    <xf numFmtId="4" fontId="3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wrapText="1"/>
    </xf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4" fontId="2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4" fontId="2" fillId="0" borderId="0" xfId="0" applyNumberFormat="1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left" vertical="center"/>
    </xf>
    <xf numFmtId="4" fontId="3" fillId="0" borderId="0" xfId="0" applyNumberFormat="1" applyFont="1" applyAlignment="1">
      <alignment vertical="center"/>
    </xf>
    <xf numFmtId="1" fontId="2" fillId="0" borderId="0" xfId="0" applyNumberFormat="1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right" vertical="center" indent="1"/>
    </xf>
    <xf numFmtId="4" fontId="2" fillId="0" borderId="0" xfId="0" applyNumberFormat="1" applyFont="1"/>
    <xf numFmtId="1" fontId="5" fillId="0" borderId="0" xfId="0" applyNumberFormat="1" applyFont="1" applyAlignment="1">
      <alignment horizontal="left"/>
    </xf>
    <xf numFmtId="0" fontId="5" fillId="0" borderId="0" xfId="0" applyFont="1" applyAlignment="1"/>
    <xf numFmtId="164" fontId="5" fillId="0" borderId="0" xfId="1" applyFont="1" applyBorder="1" applyAlignment="1" applyProtection="1"/>
    <xf numFmtId="0" fontId="5" fillId="0" borderId="0" xfId="0" applyFont="1"/>
    <xf numFmtId="164" fontId="3" fillId="0" borderId="0" xfId="1" applyFont="1" applyBorder="1" applyAlignment="1" applyProtection="1">
      <alignment horizontal="center" vertical="center"/>
    </xf>
    <xf numFmtId="164" fontId="2" fillId="0" borderId="0" xfId="1" applyFont="1" applyBorder="1" applyAlignment="1" applyProtection="1">
      <alignment vertical="center"/>
    </xf>
    <xf numFmtId="164" fontId="2" fillId="0" borderId="0" xfId="1" applyFont="1" applyBorder="1" applyAlignment="1" applyProtection="1">
      <alignment horizontal="center" vertical="center"/>
    </xf>
    <xf numFmtId="164" fontId="2" fillId="0" borderId="0" xfId="1" applyFont="1" applyBorder="1" applyAlignment="1" applyProtection="1">
      <alignment vertical="center" wrapText="1"/>
    </xf>
    <xf numFmtId="1" fontId="2" fillId="0" borderId="3" xfId="0" applyNumberFormat="1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/>
    </xf>
    <xf numFmtId="4" fontId="2" fillId="0" borderId="7" xfId="0" applyNumberFormat="1" applyFont="1" applyBorder="1" applyAlignment="1">
      <alignment horizontal="center" vertical="center"/>
    </xf>
    <xf numFmtId="4" fontId="2" fillId="0" borderId="8" xfId="0" applyNumberFormat="1" applyFont="1" applyBorder="1" applyAlignment="1">
      <alignment horizontal="center" vertical="center"/>
    </xf>
    <xf numFmtId="1" fontId="2" fillId="0" borderId="9" xfId="0" applyNumberFormat="1" applyFont="1" applyBorder="1" applyAlignment="1">
      <alignment horizontal="left" vertical="center"/>
    </xf>
    <xf numFmtId="0" fontId="2" fillId="0" borderId="9" xfId="0" applyFont="1" applyBorder="1" applyAlignment="1">
      <alignment vertical="center" wrapText="1"/>
    </xf>
    <xf numFmtId="4" fontId="2" fillId="0" borderId="9" xfId="0" applyNumberFormat="1" applyFont="1" applyBorder="1" applyAlignment="1">
      <alignment horizontal="center" vertical="center" wrapText="1"/>
    </xf>
    <xf numFmtId="164" fontId="2" fillId="0" borderId="0" xfId="1" applyFont="1" applyBorder="1" applyAlignment="1" applyProtection="1">
      <alignment horizontal="center" vertical="center" wrapText="1"/>
    </xf>
    <xf numFmtId="164" fontId="2" fillId="0" borderId="1" xfId="1" applyFont="1" applyBorder="1" applyAlignment="1" applyProtection="1">
      <alignment horizontal="center" vertical="center" wrapText="1"/>
    </xf>
    <xf numFmtId="164" fontId="2" fillId="0" borderId="10" xfId="1" applyFont="1" applyBorder="1" applyAlignment="1" applyProtection="1">
      <alignment horizontal="center" vertical="center" wrapText="1"/>
    </xf>
    <xf numFmtId="164" fontId="2" fillId="0" borderId="6" xfId="1" applyFont="1" applyBorder="1" applyAlignment="1" applyProtection="1">
      <alignment horizontal="center" vertical="center" wrapText="1"/>
    </xf>
    <xf numFmtId="1" fontId="2" fillId="0" borderId="6" xfId="0" applyNumberFormat="1" applyFont="1" applyBorder="1" applyAlignment="1">
      <alignment horizontal="left" vertical="center"/>
    </xf>
    <xf numFmtId="0" fontId="2" fillId="0" borderId="6" xfId="0" applyFont="1" applyBorder="1" applyAlignment="1">
      <alignment vertical="center" wrapText="1"/>
    </xf>
    <xf numFmtId="164" fontId="6" fillId="0" borderId="11" xfId="1" applyFont="1" applyBorder="1" applyAlignment="1" applyProtection="1">
      <alignment horizontal="center" vertical="center" wrapText="1"/>
    </xf>
    <xf numFmtId="164" fontId="7" fillId="0" borderId="3" xfId="1" applyFont="1" applyBorder="1" applyAlignment="1" applyProtection="1">
      <alignment horizontal="center" vertical="center" wrapText="1"/>
    </xf>
    <xf numFmtId="164" fontId="6" fillId="0" borderId="3" xfId="1" applyFont="1" applyBorder="1" applyAlignment="1" applyProtection="1">
      <alignment horizontal="center" vertical="center" wrapText="1"/>
    </xf>
    <xf numFmtId="0" fontId="2" fillId="0" borderId="2" xfId="0" applyFont="1" applyBorder="1" applyAlignment="1">
      <alignment vertical="center" wrapText="1"/>
    </xf>
    <xf numFmtId="164" fontId="2" fillId="0" borderId="8" xfId="1" applyFont="1" applyBorder="1" applyAlignment="1" applyProtection="1">
      <alignment horizontal="center" vertical="center" wrapText="1"/>
    </xf>
    <xf numFmtId="164" fontId="2" fillId="0" borderId="2" xfId="1" applyFont="1" applyBorder="1" applyAlignment="1" applyProtection="1">
      <alignment horizontal="center" vertical="center" wrapText="1"/>
    </xf>
    <xf numFmtId="164" fontId="3" fillId="0" borderId="0" xfId="1" applyFont="1" applyBorder="1" applyAlignment="1" applyProtection="1">
      <alignment vertical="center"/>
    </xf>
    <xf numFmtId="1" fontId="3" fillId="0" borderId="2" xfId="0" applyNumberFormat="1" applyFont="1" applyBorder="1" applyAlignment="1">
      <alignment horizontal="left" vertical="center"/>
    </xf>
    <xf numFmtId="2" fontId="3" fillId="0" borderId="2" xfId="0" applyNumberFormat="1" applyFont="1" applyBorder="1" applyAlignment="1">
      <alignment vertical="center"/>
    </xf>
    <xf numFmtId="2" fontId="2" fillId="0" borderId="2" xfId="0" applyNumberFormat="1" applyFont="1" applyBorder="1" applyAlignment="1">
      <alignment vertical="center" wrapText="1"/>
    </xf>
    <xf numFmtId="4" fontId="1" fillId="0" borderId="2" xfId="0" applyNumberFormat="1" applyFont="1" applyBorder="1" applyAlignment="1">
      <alignment horizontal="center"/>
    </xf>
    <xf numFmtId="164" fontId="2" fillId="0" borderId="8" xfId="1" applyFont="1" applyBorder="1" applyAlignment="1" applyProtection="1"/>
    <xf numFmtId="164" fontId="2" fillId="0" borderId="2" xfId="1" applyFont="1" applyBorder="1" applyAlignment="1" applyProtection="1"/>
    <xf numFmtId="164" fontId="8" fillId="0" borderId="2" xfId="1" applyFont="1" applyBorder="1" applyAlignment="1" applyProtection="1"/>
    <xf numFmtId="4" fontId="1" fillId="0" borderId="0" xfId="0" applyNumberFormat="1" applyFont="1" applyAlignment="1">
      <alignment horizontal="center"/>
    </xf>
    <xf numFmtId="164" fontId="0" fillId="0" borderId="8" xfId="1" applyFont="1" applyBorder="1" applyAlignment="1" applyProtection="1"/>
    <xf numFmtId="164" fontId="9" fillId="0" borderId="2" xfId="1" applyFont="1" applyBorder="1" applyAlignment="1" applyProtection="1"/>
    <xf numFmtId="164" fontId="0" fillId="0" borderId="2" xfId="1" applyFont="1" applyBorder="1" applyAlignment="1" applyProtection="1"/>
    <xf numFmtId="164" fontId="10" fillId="0" borderId="2" xfId="1" applyFont="1" applyBorder="1" applyAlignment="1" applyProtection="1">
      <alignment vertical="center"/>
    </xf>
    <xf numFmtId="164" fontId="2" fillId="0" borderId="4" xfId="1" applyFont="1" applyBorder="1" applyAlignment="1" applyProtection="1">
      <alignment horizontal="center" vertical="center"/>
    </xf>
    <xf numFmtId="164" fontId="2" fillId="0" borderId="10" xfId="1" applyFont="1" applyBorder="1" applyAlignment="1" applyProtection="1"/>
    <xf numFmtId="164" fontId="2" fillId="0" borderId="6" xfId="1" applyFont="1" applyBorder="1" applyAlignment="1" applyProtection="1"/>
    <xf numFmtId="2" fontId="2" fillId="0" borderId="2" xfId="0" applyNumberFormat="1" applyFont="1" applyBorder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3" fontId="2" fillId="0" borderId="0" xfId="0" applyNumberFormat="1" applyFont="1" applyAlignment="1">
      <alignment horizontal="center" vertical="center"/>
    </xf>
    <xf numFmtId="164" fontId="2" fillId="0" borderId="0" xfId="1" applyFont="1" applyBorder="1" applyAlignment="1" applyProtection="1"/>
    <xf numFmtId="164" fontId="2" fillId="0" borderId="2" xfId="1" applyFont="1" applyBorder="1" applyAlignment="1" applyProtection="1">
      <alignment horizontal="center" vertical="center"/>
    </xf>
    <xf numFmtId="3" fontId="2" fillId="0" borderId="2" xfId="0" applyNumberFormat="1" applyFont="1" applyBorder="1" applyAlignment="1">
      <alignment horizontal="center" vertical="center" wrapText="1"/>
    </xf>
    <xf numFmtId="164" fontId="2" fillId="0" borderId="2" xfId="1" applyFont="1" applyBorder="1" applyAlignment="1" applyProtection="1">
      <alignment vertical="center" wrapText="1"/>
    </xf>
    <xf numFmtId="164" fontId="2" fillId="0" borderId="2" xfId="1" applyFont="1" applyBorder="1" applyAlignment="1" applyProtection="1">
      <alignment vertical="center"/>
    </xf>
    <xf numFmtId="4" fontId="1" fillId="0" borderId="2" xfId="0" applyNumberFormat="1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left" vertical="center" wrapText="1"/>
    </xf>
    <xf numFmtId="3" fontId="3" fillId="0" borderId="2" xfId="0" applyNumberFormat="1" applyFont="1" applyBorder="1" applyAlignment="1">
      <alignment horizontal="center" vertical="center"/>
    </xf>
    <xf numFmtId="4" fontId="11" fillId="0" borderId="0" xfId="0" applyNumberFormat="1" applyFont="1" applyBorder="1" applyAlignment="1">
      <alignment horizontal="center" vertical="center"/>
    </xf>
    <xf numFmtId="4" fontId="12" fillId="0" borderId="0" xfId="0" applyNumberFormat="1" applyFont="1" applyAlignment="1">
      <alignment horizontal="center" vertical="center"/>
    </xf>
    <xf numFmtId="4" fontId="0" fillId="0" borderId="0" xfId="0" applyNumberFormat="1"/>
    <xf numFmtId="4" fontId="0" fillId="2" borderId="0" xfId="0" applyNumberFormat="1" applyFill="1"/>
    <xf numFmtId="4" fontId="0" fillId="3" borderId="0" xfId="0" applyNumberFormat="1" applyFill="1"/>
    <xf numFmtId="0" fontId="2" fillId="0" borderId="2" xfId="0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left" wrapText="1"/>
    </xf>
    <xf numFmtId="164" fontId="2" fillId="0" borderId="0" xfId="1" applyFont="1" applyBorder="1" applyAlignment="1" applyProtection="1">
      <alignment horizontal="center" vertical="center"/>
    </xf>
    <xf numFmtId="2" fontId="3" fillId="0" borderId="2" xfId="0" applyNumberFormat="1" applyFont="1" applyBorder="1" applyAlignment="1">
      <alignment horizontal="left"/>
    </xf>
    <xf numFmtId="2" fontId="3" fillId="0" borderId="2" xfId="0" applyNumberFormat="1" applyFont="1" applyBorder="1" applyAlignment="1">
      <alignment horizontal="left" wrapText="1"/>
    </xf>
    <xf numFmtId="4" fontId="2" fillId="0" borderId="2" xfId="0" applyNumberFormat="1" applyFont="1" applyBorder="1" applyAlignment="1">
      <alignment horizontal="center" vertical="center"/>
    </xf>
    <xf numFmtId="164" fontId="2" fillId="0" borderId="2" xfId="1" applyFont="1" applyBorder="1" applyAlignment="1" applyProtection="1">
      <alignment horizontal="center" vertical="center" wrapText="1"/>
    </xf>
    <xf numFmtId="164" fontId="2" fillId="0" borderId="2" xfId="1" applyFont="1" applyBorder="1" applyAlignment="1" applyProtection="1">
      <alignment horizontal="center" vertical="center"/>
    </xf>
    <xf numFmtId="3" fontId="2" fillId="0" borderId="2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K117"/>
  <sheetViews>
    <sheetView view="pageBreakPreview" zoomScale="90" zoomScaleNormal="70" zoomScalePageLayoutView="90" workbookViewId="0">
      <pane xSplit="4" ySplit="17" topLeftCell="E18" activePane="bottomRight" state="frozen"/>
      <selection pane="topRight" activeCell="E1" sqref="E1"/>
      <selection pane="bottomLeft" activeCell="A18" sqref="A18"/>
      <selection pane="bottomRight" activeCell="E6" sqref="E6"/>
    </sheetView>
  </sheetViews>
  <sheetFormatPr defaultRowHeight="15.75"/>
  <cols>
    <col min="1" max="1" width="7.7109375" style="15" customWidth="1"/>
    <col min="2" max="2" width="73.28515625" style="16" customWidth="1"/>
    <col min="3" max="4" width="9.140625" style="17" customWidth="1"/>
    <col min="5" max="5" width="15.5703125" style="17" customWidth="1"/>
    <col min="6" max="6" width="9.140625" style="17" customWidth="1"/>
    <col min="7" max="7" width="15.28515625" style="17" customWidth="1"/>
    <col min="8" max="8" width="10.85546875" style="18" customWidth="1"/>
    <col min="9" max="9" width="22.5703125" style="19" customWidth="1"/>
    <col min="10" max="10" width="21.5703125" style="17" customWidth="1"/>
    <col min="11" max="11" width="17.7109375" style="17" customWidth="1"/>
    <col min="12" max="12" width="9.140625" style="20" customWidth="1"/>
    <col min="13" max="13" width="17.5703125" style="20" customWidth="1"/>
    <col min="14" max="14" width="20.42578125" style="20" customWidth="1"/>
    <col min="15" max="1025" width="9.140625" style="20" customWidth="1"/>
  </cols>
  <sheetData>
    <row r="1" spans="1:11">
      <c r="A1" s="21"/>
      <c r="B1" s="21"/>
      <c r="C1" s="22"/>
      <c r="D1" s="23"/>
      <c r="E1" s="23"/>
      <c r="F1" s="23"/>
      <c r="G1" s="23"/>
      <c r="H1" s="22"/>
      <c r="I1" s="14"/>
      <c r="J1" s="14"/>
      <c r="K1" s="23"/>
    </row>
    <row r="2" spans="1:11">
      <c r="A2" s="21"/>
      <c r="B2" s="21"/>
      <c r="C2" s="22"/>
      <c r="D2" s="23"/>
      <c r="E2" s="23"/>
      <c r="F2" s="23"/>
      <c r="G2" s="23"/>
      <c r="H2" s="24"/>
      <c r="I2" s="13" t="s">
        <v>0</v>
      </c>
      <c r="J2" s="13"/>
      <c r="K2" s="23"/>
    </row>
    <row r="3" spans="1:11">
      <c r="A3" s="21"/>
      <c r="B3" s="21"/>
      <c r="C3" s="22"/>
      <c r="D3" s="23"/>
      <c r="E3" s="23"/>
      <c r="F3" s="23"/>
      <c r="G3" s="23"/>
      <c r="H3" s="24"/>
      <c r="I3" s="26" t="s">
        <v>1</v>
      </c>
      <c r="J3" s="23"/>
      <c r="K3" s="23"/>
    </row>
    <row r="4" spans="1:11">
      <c r="A4" s="21"/>
      <c r="B4" s="21"/>
      <c r="C4" s="22"/>
      <c r="D4" s="23"/>
      <c r="E4" s="23"/>
      <c r="F4" s="23"/>
      <c r="G4" s="23"/>
      <c r="H4" s="24"/>
      <c r="I4" s="26" t="s">
        <v>2</v>
      </c>
      <c r="J4" s="23"/>
      <c r="K4" s="23"/>
    </row>
    <row r="5" spans="1:11">
      <c r="A5" s="21"/>
      <c r="B5" s="21"/>
      <c r="C5" s="22"/>
      <c r="D5" s="23"/>
      <c r="E5" s="23"/>
      <c r="F5" s="23"/>
      <c r="G5" s="23"/>
      <c r="H5" s="24"/>
      <c r="I5" s="27" t="s">
        <v>3</v>
      </c>
      <c r="J5" s="23"/>
      <c r="K5" s="23"/>
    </row>
    <row r="6" spans="1:11">
      <c r="A6" s="21"/>
      <c r="B6" s="21"/>
      <c r="C6" s="22"/>
      <c r="D6" s="23"/>
      <c r="E6" s="23"/>
      <c r="F6" s="23"/>
      <c r="G6" s="23"/>
      <c r="H6" s="24"/>
      <c r="I6" s="27" t="s">
        <v>4</v>
      </c>
      <c r="J6" s="23"/>
      <c r="K6" s="23"/>
    </row>
    <row r="7" spans="1:11">
      <c r="A7" s="21"/>
      <c r="B7" s="21"/>
      <c r="C7" s="22"/>
      <c r="D7" s="23"/>
      <c r="E7" s="23"/>
      <c r="F7" s="23"/>
      <c r="G7" s="23"/>
      <c r="H7" s="24" t="s">
        <v>5</v>
      </c>
      <c r="I7" s="27" t="s">
        <v>197</v>
      </c>
      <c r="J7" s="23"/>
      <c r="K7" s="23"/>
    </row>
    <row r="8" spans="1:11">
      <c r="A8" s="21"/>
      <c r="B8" s="21"/>
      <c r="C8" s="22"/>
      <c r="D8" s="23"/>
      <c r="E8" s="23"/>
      <c r="F8" s="23"/>
      <c r="G8" s="23"/>
      <c r="H8" s="24"/>
      <c r="I8"/>
      <c r="J8" s="25"/>
      <c r="K8" s="23"/>
    </row>
    <row r="9" spans="1:11">
      <c r="A9" s="21"/>
      <c r="B9" s="21"/>
      <c r="C9" s="22"/>
      <c r="D9" s="23"/>
      <c r="E9" s="23"/>
      <c r="F9" s="23"/>
      <c r="G9" s="23"/>
      <c r="H9" s="24"/>
      <c r="I9" s="16"/>
      <c r="J9" s="23"/>
      <c r="K9" s="23"/>
    </row>
    <row r="10" spans="1:11" ht="31.5" customHeight="1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</row>
    <row r="11" spans="1:11" ht="48.6" customHeight="1">
      <c r="A11" s="11" t="s">
        <v>7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</row>
    <row r="12" spans="1:11" ht="24" customHeight="1">
      <c r="A12" s="10" t="s">
        <v>8</v>
      </c>
      <c r="B12" s="10" t="s">
        <v>9</v>
      </c>
      <c r="C12" s="9" t="s">
        <v>10</v>
      </c>
      <c r="D12" s="9"/>
      <c r="E12" s="8" t="s">
        <v>11</v>
      </c>
      <c r="F12" s="8" t="s">
        <v>12</v>
      </c>
      <c r="G12" s="7" t="s">
        <v>13</v>
      </c>
      <c r="H12" s="6" t="s">
        <v>14</v>
      </c>
      <c r="I12" s="5" t="s">
        <v>15</v>
      </c>
      <c r="J12" s="7" t="s">
        <v>16</v>
      </c>
      <c r="K12" s="7" t="s">
        <v>17</v>
      </c>
    </row>
    <row r="13" spans="1:11" ht="15" customHeight="1">
      <c r="A13" s="10"/>
      <c r="B13" s="10"/>
      <c r="C13" s="6" t="s">
        <v>18</v>
      </c>
      <c r="D13" s="7" t="s">
        <v>19</v>
      </c>
      <c r="E13" s="8"/>
      <c r="F13" s="8"/>
      <c r="G13" s="7"/>
      <c r="H13" s="6"/>
      <c r="I13" s="5"/>
      <c r="J13" s="7"/>
      <c r="K13" s="7"/>
    </row>
    <row r="14" spans="1:11" ht="99" customHeight="1">
      <c r="A14" s="10"/>
      <c r="B14" s="10"/>
      <c r="C14" s="6"/>
      <c r="D14" s="7"/>
      <c r="E14" s="8"/>
      <c r="F14" s="8"/>
      <c r="G14" s="7"/>
      <c r="H14" s="6"/>
      <c r="I14" s="5"/>
      <c r="J14" s="7"/>
      <c r="K14" s="7"/>
    </row>
    <row r="15" spans="1:11" ht="18" customHeight="1">
      <c r="A15" s="28"/>
      <c r="B15" s="28"/>
      <c r="C15" s="6"/>
      <c r="D15" s="7"/>
      <c r="E15" s="8"/>
      <c r="F15" s="8"/>
      <c r="G15" s="31" t="s">
        <v>20</v>
      </c>
      <c r="H15" s="32" t="s">
        <v>21</v>
      </c>
      <c r="I15" s="30" t="s">
        <v>22</v>
      </c>
      <c r="J15" s="7"/>
      <c r="K15" s="7"/>
    </row>
    <row r="16" spans="1:11" s="36" customFormat="1">
      <c r="A16" s="33">
        <v>1</v>
      </c>
      <c r="B16" s="34">
        <v>2</v>
      </c>
      <c r="C16" s="35">
        <v>3</v>
      </c>
      <c r="D16" s="29">
        <v>4</v>
      </c>
      <c r="E16" s="29">
        <v>5</v>
      </c>
      <c r="F16" s="29">
        <v>6</v>
      </c>
      <c r="G16" s="29">
        <v>7</v>
      </c>
      <c r="H16" s="29">
        <v>8</v>
      </c>
      <c r="I16" s="29">
        <v>9</v>
      </c>
      <c r="J16" s="29">
        <v>10</v>
      </c>
      <c r="K16" s="29">
        <v>11</v>
      </c>
    </row>
    <row r="17" spans="1:11">
      <c r="A17" s="4" t="s">
        <v>23</v>
      </c>
      <c r="B17" s="4"/>
      <c r="C17" s="38"/>
      <c r="D17" s="39"/>
      <c r="E17" s="39"/>
      <c r="F17" s="39"/>
      <c r="G17" s="39"/>
      <c r="H17" s="35"/>
      <c r="I17" s="38"/>
      <c r="J17" s="38"/>
      <c r="K17" s="38"/>
    </row>
    <row r="18" spans="1:11">
      <c r="A18" s="33">
        <v>1</v>
      </c>
      <c r="B18" s="28" t="s">
        <v>24</v>
      </c>
      <c r="C18" s="31">
        <v>1947</v>
      </c>
      <c r="D18" s="39"/>
      <c r="E18" s="39" t="s">
        <v>25</v>
      </c>
      <c r="F18" s="35">
        <v>2</v>
      </c>
      <c r="G18" s="39">
        <v>279.89999999999998</v>
      </c>
      <c r="H18" s="35">
        <v>9</v>
      </c>
      <c r="I18" s="38">
        <f>SUMIF('2020'!B:B,B18,'2020'!C:C)+SUMIF('2021'!B:B,B18,'2021'!C:C)+SUMIF('2022'!B:B,B18,'2022'!C:C)</f>
        <v>159904</v>
      </c>
      <c r="J18" s="40">
        <v>44925</v>
      </c>
      <c r="K18" s="38" t="s">
        <v>26</v>
      </c>
    </row>
    <row r="19" spans="1:11">
      <c r="A19" s="33">
        <f t="shared" ref="A19:A50" si="0">A18+1</f>
        <v>2</v>
      </c>
      <c r="B19" s="28" t="s">
        <v>27</v>
      </c>
      <c r="C19" s="31">
        <v>1947</v>
      </c>
      <c r="D19" s="39"/>
      <c r="E19" s="39" t="s">
        <v>25</v>
      </c>
      <c r="F19" s="35">
        <v>2</v>
      </c>
      <c r="G19" s="39">
        <v>280.5</v>
      </c>
      <c r="H19" s="35">
        <v>20</v>
      </c>
      <c r="I19" s="38">
        <f>SUMIF('2020'!B:B,B19,'2020'!C:C)+SUMIF('2021'!B:B,B19,'2021'!C:C)+SUMIF('2022'!B:B,B19,'2022'!C:C)</f>
        <v>175265.44</v>
      </c>
      <c r="J19" s="40">
        <v>44925</v>
      </c>
      <c r="K19" s="38" t="s">
        <v>26</v>
      </c>
    </row>
    <row r="20" spans="1:11">
      <c r="A20" s="33">
        <f t="shared" si="0"/>
        <v>3</v>
      </c>
      <c r="B20" s="28" t="s">
        <v>28</v>
      </c>
      <c r="C20" s="31">
        <v>1947</v>
      </c>
      <c r="D20" s="39"/>
      <c r="E20" s="39" t="s">
        <v>25</v>
      </c>
      <c r="F20" s="35">
        <v>2</v>
      </c>
      <c r="G20" s="39">
        <v>274.60000000000002</v>
      </c>
      <c r="H20" s="35">
        <v>11</v>
      </c>
      <c r="I20" s="38">
        <f>SUMIF('2020'!B:B,B20,'2020'!C:C)+SUMIF('2021'!B:B,B20,'2021'!C:C)+SUMIF('2022'!B:B,B20,'2022'!C:C)</f>
        <v>184378.81</v>
      </c>
      <c r="J20" s="40">
        <v>44925</v>
      </c>
      <c r="K20" s="38" t="s">
        <v>26</v>
      </c>
    </row>
    <row r="21" spans="1:11">
      <c r="A21" s="33">
        <f t="shared" si="0"/>
        <v>4</v>
      </c>
      <c r="B21" s="28" t="s">
        <v>29</v>
      </c>
      <c r="C21" s="31">
        <v>1947</v>
      </c>
      <c r="D21" s="39"/>
      <c r="E21" s="39" t="s">
        <v>25</v>
      </c>
      <c r="F21" s="35">
        <v>2</v>
      </c>
      <c r="G21" s="39">
        <v>276.89999999999998</v>
      </c>
      <c r="H21" s="35">
        <v>9</v>
      </c>
      <c r="I21" s="38">
        <f>SUMIF('2020'!B:B,B21,'2020'!C:C)+SUMIF('2021'!B:B,B21,'2021'!C:C)+SUMIF('2022'!B:B,B21,'2022'!C:C)</f>
        <v>182269.61</v>
      </c>
      <c r="J21" s="40">
        <v>44925</v>
      </c>
      <c r="K21" s="38" t="s">
        <v>26</v>
      </c>
    </row>
    <row r="22" spans="1:11">
      <c r="A22" s="33">
        <f t="shared" si="0"/>
        <v>5</v>
      </c>
      <c r="B22" s="28" t="s">
        <v>30</v>
      </c>
      <c r="C22" s="31">
        <v>1945</v>
      </c>
      <c r="D22" s="39"/>
      <c r="E22" s="39" t="s">
        <v>25</v>
      </c>
      <c r="F22" s="35">
        <v>2</v>
      </c>
      <c r="G22" s="39">
        <v>1021.6</v>
      </c>
      <c r="H22" s="35">
        <v>36</v>
      </c>
      <c r="I22" s="38">
        <f>SUMIF('2020'!B:B,B22,'2020'!C:C)+SUMIF('2021'!B:B,B22,'2021'!C:C)+SUMIF('2022'!B:B,B22,'2022'!C:C)</f>
        <v>5175985.6400000006</v>
      </c>
      <c r="J22" s="40">
        <v>44925</v>
      </c>
      <c r="K22" s="38" t="s">
        <v>26</v>
      </c>
    </row>
    <row r="23" spans="1:11">
      <c r="A23" s="33">
        <f t="shared" si="0"/>
        <v>6</v>
      </c>
      <c r="B23" s="28" t="s">
        <v>31</v>
      </c>
      <c r="C23" s="31">
        <v>1947</v>
      </c>
      <c r="D23" s="39"/>
      <c r="E23" s="39" t="s">
        <v>25</v>
      </c>
      <c r="F23" s="35">
        <v>2</v>
      </c>
      <c r="G23" s="39">
        <v>1000.5</v>
      </c>
      <c r="H23" s="35">
        <v>75</v>
      </c>
      <c r="I23" s="38">
        <f>SUMIF('2020'!B:B,B23,'2020'!C:C)+SUMIF('2021'!B:B,B23,'2021'!C:C)+SUMIF('2022'!B:B,B23,'2022'!C:C)</f>
        <v>565443.28</v>
      </c>
      <c r="J23" s="40">
        <v>44925</v>
      </c>
      <c r="K23" s="38" t="s">
        <v>26</v>
      </c>
    </row>
    <row r="24" spans="1:11">
      <c r="A24" s="33">
        <f t="shared" si="0"/>
        <v>7</v>
      </c>
      <c r="B24" s="28" t="s">
        <v>32</v>
      </c>
      <c r="C24" s="31">
        <v>1947</v>
      </c>
      <c r="D24" s="39"/>
      <c r="E24" s="39" t="s">
        <v>25</v>
      </c>
      <c r="F24" s="35">
        <v>2</v>
      </c>
      <c r="G24" s="39">
        <v>273.7</v>
      </c>
      <c r="H24" s="35">
        <v>13</v>
      </c>
      <c r="I24" s="38">
        <f>SUMIF('2020'!B:B,B24,'2020'!C:C)+SUMIF('2021'!B:B,B24,'2021'!C:C)+SUMIF('2022'!B:B,B24,'2022'!C:C)</f>
        <v>174389.92</v>
      </c>
      <c r="J24" s="40">
        <v>44925</v>
      </c>
      <c r="K24" s="38" t="s">
        <v>26</v>
      </c>
    </row>
    <row r="25" spans="1:11">
      <c r="A25" s="33">
        <f t="shared" si="0"/>
        <v>8</v>
      </c>
      <c r="B25" s="28" t="s">
        <v>33</v>
      </c>
      <c r="C25" s="31">
        <v>1948</v>
      </c>
      <c r="D25" s="39"/>
      <c r="E25" s="39" t="s">
        <v>25</v>
      </c>
      <c r="F25" s="35">
        <v>2</v>
      </c>
      <c r="G25" s="39">
        <v>1093.9000000000001</v>
      </c>
      <c r="H25" s="35">
        <v>53</v>
      </c>
      <c r="I25" s="38">
        <f>SUMIF('2020'!B:B,B25,'2020'!C:C)+SUMIF('2021'!B:B,B25,'2021'!C:C)+SUMIF('2022'!B:B,B25,'2022'!C:C)</f>
        <v>105271.66</v>
      </c>
      <c r="J25" s="40">
        <v>44925</v>
      </c>
      <c r="K25" s="38" t="s">
        <v>26</v>
      </c>
    </row>
    <row r="26" spans="1:11">
      <c r="A26" s="33">
        <f t="shared" si="0"/>
        <v>9</v>
      </c>
      <c r="B26" s="28" t="s">
        <v>34</v>
      </c>
      <c r="C26" s="31">
        <v>1990</v>
      </c>
      <c r="D26" s="39"/>
      <c r="E26" s="39" t="s">
        <v>35</v>
      </c>
      <c r="F26" s="35">
        <v>5</v>
      </c>
      <c r="G26" s="39">
        <v>6058.2</v>
      </c>
      <c r="H26" s="35">
        <v>243</v>
      </c>
      <c r="I26" s="38">
        <f>SUMIF('2020'!B:B,B26,'2020'!C:C)+SUMIF('2021'!B:B,B26,'2021'!C:C)+SUMIF('2022'!B:B,B26,'2022'!C:C)</f>
        <v>13946567.08</v>
      </c>
      <c r="J26" s="40">
        <v>44925</v>
      </c>
      <c r="K26" s="38" t="s">
        <v>26</v>
      </c>
    </row>
    <row r="27" spans="1:11">
      <c r="A27" s="33">
        <f t="shared" si="0"/>
        <v>10</v>
      </c>
      <c r="B27" s="28" t="s">
        <v>36</v>
      </c>
      <c r="C27" s="31">
        <v>1950</v>
      </c>
      <c r="D27" s="39"/>
      <c r="E27" s="39" t="s">
        <v>25</v>
      </c>
      <c r="F27" s="35">
        <v>2</v>
      </c>
      <c r="G27" s="39">
        <v>390.3</v>
      </c>
      <c r="H27" s="35">
        <v>12</v>
      </c>
      <c r="I27" s="38">
        <f>SUMIF('2020'!B:B,B27,'2020'!C:C)+SUMIF('2021'!B:B,B27,'2021'!C:C)+SUMIF('2022'!B:B,B27,'2022'!C:C)</f>
        <v>207022.98</v>
      </c>
      <c r="J27" s="40">
        <v>44925</v>
      </c>
      <c r="K27" s="38" t="s">
        <v>26</v>
      </c>
    </row>
    <row r="28" spans="1:11">
      <c r="A28" s="33">
        <f t="shared" si="0"/>
        <v>11</v>
      </c>
      <c r="B28" s="28" t="s">
        <v>37</v>
      </c>
      <c r="C28" s="31">
        <v>1950</v>
      </c>
      <c r="D28" s="39"/>
      <c r="E28" s="39" t="s">
        <v>25</v>
      </c>
      <c r="F28" s="35">
        <v>2</v>
      </c>
      <c r="G28" s="39">
        <v>392.3</v>
      </c>
      <c r="H28" s="35">
        <v>9</v>
      </c>
      <c r="I28" s="38">
        <f>SUMIF('2020'!B:B,B28,'2020'!C:C)+SUMIF('2021'!B:B,B28,'2021'!C:C)+SUMIF('2022'!B:B,B28,'2022'!C:C)</f>
        <v>214584.3</v>
      </c>
      <c r="J28" s="40">
        <v>44925</v>
      </c>
      <c r="K28" s="38" t="s">
        <v>26</v>
      </c>
    </row>
    <row r="29" spans="1:11">
      <c r="A29" s="33">
        <f t="shared" si="0"/>
        <v>12</v>
      </c>
      <c r="B29" s="28" t="s">
        <v>38</v>
      </c>
      <c r="C29" s="31">
        <v>1947</v>
      </c>
      <c r="D29" s="39"/>
      <c r="E29" s="39" t="s">
        <v>25</v>
      </c>
      <c r="F29" s="35">
        <v>2</v>
      </c>
      <c r="G29" s="39">
        <v>1089.9000000000001</v>
      </c>
      <c r="H29" s="35">
        <v>56</v>
      </c>
      <c r="I29" s="38">
        <f>SUMIF('2020'!B:B,B29,'2020'!C:C)+SUMIF('2021'!B:B,B29,'2021'!C:C)+SUMIF('2022'!B:B,B29,'2022'!C:C)</f>
        <v>219816.46000000002</v>
      </c>
      <c r="J29" s="40">
        <v>44925</v>
      </c>
      <c r="K29" s="38" t="s">
        <v>26</v>
      </c>
    </row>
    <row r="30" spans="1:11">
      <c r="A30" s="33">
        <f t="shared" si="0"/>
        <v>13</v>
      </c>
      <c r="B30" s="28" t="s">
        <v>39</v>
      </c>
      <c r="C30" s="31">
        <v>1965</v>
      </c>
      <c r="D30" s="39"/>
      <c r="E30" s="39" t="s">
        <v>25</v>
      </c>
      <c r="F30" s="35">
        <v>5</v>
      </c>
      <c r="G30" s="39">
        <v>3308.7</v>
      </c>
      <c r="H30" s="35">
        <v>149</v>
      </c>
      <c r="I30" s="38">
        <f>SUMIF('2020'!B:B,B30,'2020'!C:C)+SUMIF('2021'!B:B,B30,'2021'!C:C)+SUMIF('2022'!B:B,B30,'2022'!C:C)</f>
        <v>200072.54</v>
      </c>
      <c r="J30" s="40">
        <v>44925</v>
      </c>
      <c r="K30" s="38" t="s">
        <v>26</v>
      </c>
    </row>
    <row r="31" spans="1:11">
      <c r="A31" s="33">
        <f t="shared" si="0"/>
        <v>14</v>
      </c>
      <c r="B31" s="28" t="s">
        <v>40</v>
      </c>
      <c r="C31" s="31">
        <v>1968</v>
      </c>
      <c r="D31" s="39"/>
      <c r="E31" s="39" t="s">
        <v>25</v>
      </c>
      <c r="F31" s="35">
        <v>5</v>
      </c>
      <c r="G31" s="39">
        <v>3356.5</v>
      </c>
      <c r="H31" s="35">
        <v>152</v>
      </c>
      <c r="I31" s="38">
        <f>SUMIF('2020'!B:B,B31,'2020'!C:C)+SUMIF('2021'!B:B,B31,'2021'!C:C)+SUMIF('2022'!B:B,B31,'2022'!C:C)</f>
        <v>199232.96</v>
      </c>
      <c r="J31" s="40">
        <v>44925</v>
      </c>
      <c r="K31" s="38" t="s">
        <v>26</v>
      </c>
    </row>
    <row r="32" spans="1:11">
      <c r="A32" s="33">
        <f t="shared" si="0"/>
        <v>15</v>
      </c>
      <c r="B32" s="28" t="s">
        <v>41</v>
      </c>
      <c r="C32" s="31">
        <v>1965</v>
      </c>
      <c r="D32" s="39"/>
      <c r="E32" s="39" t="s">
        <v>25</v>
      </c>
      <c r="F32" s="35">
        <v>5</v>
      </c>
      <c r="G32" s="39">
        <v>3689.5</v>
      </c>
      <c r="H32" s="35">
        <v>143</v>
      </c>
      <c r="I32" s="38">
        <f>SUMIF('2020'!B:B,B32,'2020'!C:C)+SUMIF('2021'!B:B,B32,'2021'!C:C)+SUMIF('2022'!B:B,B32,'2022'!C:C)</f>
        <v>3167656.01</v>
      </c>
      <c r="J32" s="40">
        <v>44925</v>
      </c>
      <c r="K32" s="38" t="s">
        <v>26</v>
      </c>
    </row>
    <row r="33" spans="1:11">
      <c r="A33" s="33">
        <f t="shared" si="0"/>
        <v>16</v>
      </c>
      <c r="B33" s="28" t="s">
        <v>42</v>
      </c>
      <c r="C33" s="31">
        <v>1963</v>
      </c>
      <c r="D33" s="39"/>
      <c r="E33" s="39" t="s">
        <v>25</v>
      </c>
      <c r="F33" s="35">
        <v>4</v>
      </c>
      <c r="G33" s="39">
        <v>1289.8</v>
      </c>
      <c r="H33" s="35">
        <v>48</v>
      </c>
      <c r="I33" s="38">
        <f>SUMIF('2020'!B:B,B33,'2020'!C:C)+SUMIF('2021'!B:B,B33,'2021'!C:C)+SUMIF('2022'!B:B,B33,'2022'!C:C)</f>
        <v>15456202.800000001</v>
      </c>
      <c r="J33" s="40">
        <v>44925</v>
      </c>
      <c r="K33" s="38" t="s">
        <v>26</v>
      </c>
    </row>
    <row r="34" spans="1:11">
      <c r="A34" s="33">
        <f t="shared" si="0"/>
        <v>17</v>
      </c>
      <c r="B34" s="28" t="s">
        <v>43</v>
      </c>
      <c r="C34" s="31">
        <v>1958</v>
      </c>
      <c r="D34" s="39"/>
      <c r="E34" s="39" t="s">
        <v>25</v>
      </c>
      <c r="F34" s="35">
        <v>2</v>
      </c>
      <c r="G34" s="39">
        <v>638.53</v>
      </c>
      <c r="H34" s="35">
        <v>17</v>
      </c>
      <c r="I34" s="38">
        <f>SUMIF('2020'!B:B,B34,'2020'!C:C)+SUMIF('2021'!B:B,B34,'2021'!C:C)+SUMIF('2022'!B:B,B34,'2022'!C:C)</f>
        <v>11631304.800000001</v>
      </c>
      <c r="J34" s="40">
        <v>44925</v>
      </c>
      <c r="K34" s="38" t="s">
        <v>26</v>
      </c>
    </row>
    <row r="35" spans="1:11">
      <c r="A35" s="33">
        <f t="shared" si="0"/>
        <v>18</v>
      </c>
      <c r="B35" s="28" t="s">
        <v>44</v>
      </c>
      <c r="C35" s="31">
        <v>1956</v>
      </c>
      <c r="D35" s="39"/>
      <c r="E35" s="39" t="s">
        <v>25</v>
      </c>
      <c r="F35" s="35">
        <v>2</v>
      </c>
      <c r="G35" s="39">
        <v>776.1</v>
      </c>
      <c r="H35" s="35">
        <v>37</v>
      </c>
      <c r="I35" s="38">
        <f>SUMIF('2020'!B:B,B35,'2020'!C:C)+SUMIF('2021'!B:B,B35,'2021'!C:C)+SUMIF('2022'!B:B,B35,'2022'!C:C)</f>
        <v>546925.32999999996</v>
      </c>
      <c r="J35" s="40">
        <v>44925</v>
      </c>
      <c r="K35" s="38" t="s">
        <v>26</v>
      </c>
    </row>
    <row r="36" spans="1:11">
      <c r="A36" s="33">
        <f t="shared" si="0"/>
        <v>19</v>
      </c>
      <c r="B36" s="28" t="s">
        <v>45</v>
      </c>
      <c r="C36" s="31">
        <v>1951</v>
      </c>
      <c r="D36" s="39"/>
      <c r="E36" s="39" t="s">
        <v>25</v>
      </c>
      <c r="F36" s="35">
        <v>2</v>
      </c>
      <c r="G36" s="39">
        <v>390.9</v>
      </c>
      <c r="H36" s="35">
        <v>20</v>
      </c>
      <c r="I36" s="38">
        <f>SUMIF('2020'!B:B,B36,'2020'!C:C)+SUMIF('2021'!B:B,B36,'2021'!C:C)+SUMIF('2022'!B:B,B36,'2022'!C:C)</f>
        <v>221718.95</v>
      </c>
      <c r="J36" s="40">
        <v>44925</v>
      </c>
      <c r="K36" s="38" t="s">
        <v>26</v>
      </c>
    </row>
    <row r="37" spans="1:11">
      <c r="A37" s="33">
        <f t="shared" si="0"/>
        <v>20</v>
      </c>
      <c r="B37" s="28" t="s">
        <v>46</v>
      </c>
      <c r="C37" s="31">
        <v>1951</v>
      </c>
      <c r="D37" s="39"/>
      <c r="E37" s="39" t="s">
        <v>25</v>
      </c>
      <c r="F37" s="35">
        <v>2</v>
      </c>
      <c r="G37" s="39">
        <v>374</v>
      </c>
      <c r="H37" s="35">
        <v>16</v>
      </c>
      <c r="I37" s="38">
        <f>SUMIF('2020'!B:B,B37,'2020'!C:C)+SUMIF('2021'!B:B,B37,'2021'!C:C)+SUMIF('2022'!B:B,B37,'2022'!C:C)</f>
        <v>204117.83</v>
      </c>
      <c r="J37" s="40">
        <v>44925</v>
      </c>
      <c r="K37" s="38" t="s">
        <v>26</v>
      </c>
    </row>
    <row r="38" spans="1:11">
      <c r="A38" s="33">
        <f t="shared" si="0"/>
        <v>21</v>
      </c>
      <c r="B38" s="28" t="s">
        <v>47</v>
      </c>
      <c r="C38" s="31">
        <v>1952</v>
      </c>
      <c r="D38" s="39"/>
      <c r="E38" s="39" t="s">
        <v>25</v>
      </c>
      <c r="F38" s="35">
        <v>2</v>
      </c>
      <c r="G38" s="39">
        <v>387</v>
      </c>
      <c r="H38" s="35">
        <v>21</v>
      </c>
      <c r="I38" s="38">
        <f>SUMIF('2020'!B:B,B38,'2020'!C:C)+SUMIF('2021'!B:B,B38,'2021'!C:C)+SUMIF('2022'!B:B,B38,'2022'!C:C)</f>
        <v>172146.61</v>
      </c>
      <c r="J38" s="40">
        <v>44925</v>
      </c>
      <c r="K38" s="38" t="s">
        <v>26</v>
      </c>
    </row>
    <row r="39" spans="1:11">
      <c r="A39" s="33">
        <f t="shared" si="0"/>
        <v>22</v>
      </c>
      <c r="B39" s="28" t="s">
        <v>48</v>
      </c>
      <c r="C39" s="31">
        <v>1952</v>
      </c>
      <c r="D39" s="39"/>
      <c r="E39" s="39" t="s">
        <v>25</v>
      </c>
      <c r="F39" s="35">
        <v>2</v>
      </c>
      <c r="G39" s="39">
        <v>620.5</v>
      </c>
      <c r="H39" s="35">
        <v>37</v>
      </c>
      <c r="I39" s="38">
        <f>SUMIF('2020'!B:B,B39,'2020'!C:C)+SUMIF('2021'!B:B,B39,'2021'!C:C)+SUMIF('2022'!B:B,B39,'2022'!C:C)</f>
        <v>212513.71</v>
      </c>
      <c r="J39" s="40">
        <v>44925</v>
      </c>
      <c r="K39" s="38" t="s">
        <v>26</v>
      </c>
    </row>
    <row r="40" spans="1:11">
      <c r="A40" s="33">
        <f t="shared" si="0"/>
        <v>23</v>
      </c>
      <c r="B40" s="28" t="s">
        <v>49</v>
      </c>
      <c r="C40" s="31">
        <v>1952</v>
      </c>
      <c r="D40" s="39"/>
      <c r="E40" s="39" t="s">
        <v>25</v>
      </c>
      <c r="F40" s="35">
        <v>2</v>
      </c>
      <c r="G40" s="39">
        <v>610.4</v>
      </c>
      <c r="H40" s="35">
        <v>30</v>
      </c>
      <c r="I40" s="38">
        <f>SUMIF('2020'!B:B,B40,'2020'!C:C)+SUMIF('2021'!B:B,B40,'2021'!C:C)+SUMIF('2022'!B:B,B40,'2022'!C:C)</f>
        <v>196712.69</v>
      </c>
      <c r="J40" s="40">
        <v>44925</v>
      </c>
      <c r="K40" s="38" t="s">
        <v>26</v>
      </c>
    </row>
    <row r="41" spans="1:11">
      <c r="A41" s="33">
        <f t="shared" si="0"/>
        <v>24</v>
      </c>
      <c r="B41" s="28" t="s">
        <v>50</v>
      </c>
      <c r="C41" s="31">
        <v>1960</v>
      </c>
      <c r="D41" s="39"/>
      <c r="E41" s="39" t="s">
        <v>25</v>
      </c>
      <c r="F41" s="35">
        <v>3</v>
      </c>
      <c r="G41" s="39">
        <v>1484.5</v>
      </c>
      <c r="H41" s="35">
        <v>59</v>
      </c>
      <c r="I41" s="38">
        <f>SUMIF('2020'!B:B,B41,'2020'!C:C)+SUMIF('2021'!B:B,B41,'2021'!C:C)+SUMIF('2022'!B:B,B41,'2022'!C:C)</f>
        <v>9796602</v>
      </c>
      <c r="J41" s="40">
        <v>44925</v>
      </c>
      <c r="K41" s="38" t="s">
        <v>26</v>
      </c>
    </row>
    <row r="42" spans="1:11">
      <c r="A42" s="33">
        <f t="shared" si="0"/>
        <v>25</v>
      </c>
      <c r="B42" s="28" t="s">
        <v>51</v>
      </c>
      <c r="C42" s="31">
        <v>1972</v>
      </c>
      <c r="D42" s="39"/>
      <c r="E42" s="39" t="s">
        <v>25</v>
      </c>
      <c r="F42" s="35">
        <v>5</v>
      </c>
      <c r="G42" s="39">
        <v>3332.3</v>
      </c>
      <c r="H42" s="35">
        <v>237</v>
      </c>
      <c r="I42" s="38">
        <f>SUMIF('2020'!B:B,B42,'2020'!C:C)+SUMIF('2021'!B:B,B42,'2021'!C:C)+SUMIF('2022'!B:B,B42,'2022'!C:C)</f>
        <v>274862.40999999997</v>
      </c>
      <c r="J42" s="40">
        <v>44925</v>
      </c>
      <c r="K42" s="38" t="s">
        <v>26</v>
      </c>
    </row>
    <row r="43" spans="1:11">
      <c r="A43" s="33">
        <f t="shared" si="0"/>
        <v>26</v>
      </c>
      <c r="B43" s="28" t="s">
        <v>52</v>
      </c>
      <c r="C43" s="31">
        <v>1961</v>
      </c>
      <c r="D43" s="39"/>
      <c r="E43" s="39" t="s">
        <v>25</v>
      </c>
      <c r="F43" s="35">
        <v>3</v>
      </c>
      <c r="G43" s="39">
        <v>973</v>
      </c>
      <c r="H43" s="35">
        <v>37</v>
      </c>
      <c r="I43" s="38">
        <f>SUMIF('2020'!B:B,B43,'2020'!C:C)+SUMIF('2021'!B:B,B43,'2021'!C:C)+SUMIF('2022'!B:B,B43,'2022'!C:C)</f>
        <v>6448707.5</v>
      </c>
      <c r="J43" s="40">
        <v>44925</v>
      </c>
      <c r="K43" s="38" t="s">
        <v>26</v>
      </c>
    </row>
    <row r="44" spans="1:11">
      <c r="A44" s="33">
        <f t="shared" si="0"/>
        <v>27</v>
      </c>
      <c r="B44" s="28" t="s">
        <v>53</v>
      </c>
      <c r="C44" s="31">
        <v>1951</v>
      </c>
      <c r="D44" s="39"/>
      <c r="E44" s="39" t="s">
        <v>25</v>
      </c>
      <c r="F44" s="35">
        <v>2</v>
      </c>
      <c r="G44" s="39">
        <v>1019.3</v>
      </c>
      <c r="H44" s="35">
        <v>29</v>
      </c>
      <c r="I44" s="38">
        <f>SUMIF('2020'!B:B,B44,'2020'!C:C)+SUMIF('2021'!B:B,B44,'2021'!C:C)+SUMIF('2022'!B:B,B44,'2022'!C:C)</f>
        <v>6227949.5099999998</v>
      </c>
      <c r="J44" s="40">
        <v>44925</v>
      </c>
      <c r="K44" s="38" t="s">
        <v>26</v>
      </c>
    </row>
    <row r="45" spans="1:11">
      <c r="A45" s="33">
        <f t="shared" si="0"/>
        <v>28</v>
      </c>
      <c r="B45" s="28" t="s">
        <v>54</v>
      </c>
      <c r="C45" s="31">
        <v>1937</v>
      </c>
      <c r="D45" s="39"/>
      <c r="E45" s="39" t="s">
        <v>25</v>
      </c>
      <c r="F45" s="35">
        <v>4</v>
      </c>
      <c r="G45" s="39">
        <v>2494.83</v>
      </c>
      <c r="H45" s="35">
        <v>86</v>
      </c>
      <c r="I45" s="38">
        <f>SUMIF('2020'!B:B,B45,'2020'!C:C)+SUMIF('2021'!B:B,B45,'2021'!C:C)+SUMIF('2022'!B:B,B45,'2022'!C:C)</f>
        <v>380657.42</v>
      </c>
      <c r="J45" s="40">
        <v>44925</v>
      </c>
      <c r="K45" s="38" t="s">
        <v>26</v>
      </c>
    </row>
    <row r="46" spans="1:11">
      <c r="A46" s="33">
        <f t="shared" si="0"/>
        <v>29</v>
      </c>
      <c r="B46" s="28" t="s">
        <v>55</v>
      </c>
      <c r="C46" s="31">
        <v>1957</v>
      </c>
      <c r="D46" s="39"/>
      <c r="E46" s="39" t="s">
        <v>25</v>
      </c>
      <c r="F46" s="35">
        <v>2</v>
      </c>
      <c r="G46" s="39">
        <v>1069</v>
      </c>
      <c r="H46" s="35">
        <v>27</v>
      </c>
      <c r="I46" s="38">
        <f>SUMIF('2020'!B:B,B46,'2020'!C:C)+SUMIF('2021'!B:B,B46,'2021'!C:C)+SUMIF('2022'!B:B,B46,'2022'!C:C)</f>
        <v>142095.92000000001</v>
      </c>
      <c r="J46" s="40">
        <v>44925</v>
      </c>
      <c r="K46" s="38" t="s">
        <v>26</v>
      </c>
    </row>
    <row r="47" spans="1:11">
      <c r="A47" s="33">
        <f t="shared" si="0"/>
        <v>30</v>
      </c>
      <c r="B47" s="28" t="s">
        <v>56</v>
      </c>
      <c r="C47" s="31">
        <v>1961</v>
      </c>
      <c r="D47" s="39"/>
      <c r="E47" s="39" t="s">
        <v>25</v>
      </c>
      <c r="F47" s="35">
        <v>3</v>
      </c>
      <c r="G47" s="39">
        <v>1219.2</v>
      </c>
      <c r="H47" s="35">
        <v>55</v>
      </c>
      <c r="I47" s="38">
        <f>SUMIF('2020'!B:B,B47,'2020'!C:C)+SUMIF('2021'!B:B,B47,'2021'!C:C)+SUMIF('2022'!B:B,B47,'2022'!C:C)</f>
        <v>263922.38</v>
      </c>
      <c r="J47" s="40">
        <v>44925</v>
      </c>
      <c r="K47" s="38" t="s">
        <v>26</v>
      </c>
    </row>
    <row r="48" spans="1:11">
      <c r="A48" s="33">
        <f t="shared" si="0"/>
        <v>31</v>
      </c>
      <c r="B48" s="28" t="s">
        <v>57</v>
      </c>
      <c r="C48" s="31">
        <v>1978</v>
      </c>
      <c r="D48" s="39"/>
      <c r="E48" s="39" t="s">
        <v>25</v>
      </c>
      <c r="F48" s="35">
        <v>9</v>
      </c>
      <c r="G48" s="39">
        <v>4579.6000000000004</v>
      </c>
      <c r="H48" s="35">
        <v>110</v>
      </c>
      <c r="I48" s="38">
        <f>SUMIF('2020'!B:B,B48,'2020'!C:C)+SUMIF('2021'!B:B,B48,'2021'!C:C)+SUMIF('2022'!B:B,B48,'2022'!C:C)</f>
        <v>17928114</v>
      </c>
      <c r="J48" s="40">
        <v>44925</v>
      </c>
      <c r="K48" s="38" t="s">
        <v>26</v>
      </c>
    </row>
    <row r="49" spans="1:11">
      <c r="A49" s="33">
        <f t="shared" si="0"/>
        <v>32</v>
      </c>
      <c r="B49" s="28" t="s">
        <v>58</v>
      </c>
      <c r="C49" s="31">
        <v>1950</v>
      </c>
      <c r="D49" s="39"/>
      <c r="E49" s="39" t="s">
        <v>25</v>
      </c>
      <c r="F49" s="35">
        <v>2</v>
      </c>
      <c r="G49" s="39">
        <v>485.3</v>
      </c>
      <c r="H49" s="35">
        <v>18</v>
      </c>
      <c r="I49" s="38">
        <f>SUMIF('2020'!B:B,B49,'2020'!C:C)+SUMIF('2021'!B:B,B49,'2021'!C:C)+SUMIF('2022'!B:B,B49,'2022'!C:C)</f>
        <v>91472.51</v>
      </c>
      <c r="J49" s="40">
        <v>44925</v>
      </c>
      <c r="K49" s="38" t="s">
        <v>26</v>
      </c>
    </row>
    <row r="50" spans="1:11">
      <c r="A50" s="33">
        <f t="shared" si="0"/>
        <v>33</v>
      </c>
      <c r="B50" s="28" t="s">
        <v>59</v>
      </c>
      <c r="C50" s="31">
        <v>1951</v>
      </c>
      <c r="D50" s="39"/>
      <c r="E50" s="39" t="s">
        <v>25</v>
      </c>
      <c r="F50" s="35">
        <v>2</v>
      </c>
      <c r="G50" s="39">
        <v>822.7</v>
      </c>
      <c r="H50" s="35">
        <v>23</v>
      </c>
      <c r="I50" s="38">
        <f>SUMIF('2020'!B:B,B50,'2020'!C:C)+SUMIF('2021'!B:B,B50,'2021'!C:C)+SUMIF('2022'!B:B,B50,'2022'!C:C)</f>
        <v>130010.46</v>
      </c>
      <c r="J50" s="40">
        <v>44925</v>
      </c>
      <c r="K50" s="38" t="s">
        <v>26</v>
      </c>
    </row>
    <row r="51" spans="1:11">
      <c r="A51" s="33">
        <f t="shared" ref="A51:A82" si="1">A50+1</f>
        <v>34</v>
      </c>
      <c r="B51" s="28" t="s">
        <v>60</v>
      </c>
      <c r="C51" s="31">
        <v>1948</v>
      </c>
      <c r="D51" s="39"/>
      <c r="E51" s="39" t="s">
        <v>25</v>
      </c>
      <c r="F51" s="35">
        <v>2</v>
      </c>
      <c r="G51" s="39">
        <v>611.4</v>
      </c>
      <c r="H51" s="35">
        <v>10</v>
      </c>
      <c r="I51" s="38">
        <f>SUMIF('2020'!B:B,B51,'2020'!C:C)+SUMIF('2021'!B:B,B51,'2021'!C:C)+SUMIF('2022'!B:B,B51,'2022'!C:C)</f>
        <v>112547.09</v>
      </c>
      <c r="J51" s="40">
        <v>44925</v>
      </c>
      <c r="K51" s="38" t="s">
        <v>26</v>
      </c>
    </row>
    <row r="52" spans="1:11">
      <c r="A52" s="33">
        <f t="shared" si="1"/>
        <v>35</v>
      </c>
      <c r="B52" s="28" t="s">
        <v>61</v>
      </c>
      <c r="C52" s="31">
        <v>1951</v>
      </c>
      <c r="D52" s="39"/>
      <c r="E52" s="39" t="s">
        <v>25</v>
      </c>
      <c r="F52" s="35">
        <v>2</v>
      </c>
      <c r="G52" s="39">
        <v>505.5</v>
      </c>
      <c r="H52" s="35">
        <v>10</v>
      </c>
      <c r="I52" s="38">
        <f>SUMIF('2020'!B:B,B52,'2020'!C:C)+SUMIF('2021'!B:B,B52,'2021'!C:C)+SUMIF('2022'!B:B,B52,'2022'!C:C)</f>
        <v>126131.48</v>
      </c>
      <c r="J52" s="40">
        <v>44925</v>
      </c>
      <c r="K52" s="38" t="s">
        <v>26</v>
      </c>
    </row>
    <row r="53" spans="1:11">
      <c r="A53" s="33">
        <f t="shared" si="1"/>
        <v>36</v>
      </c>
      <c r="B53" s="28" t="s">
        <v>62</v>
      </c>
      <c r="C53" s="31">
        <v>1951</v>
      </c>
      <c r="D53" s="39"/>
      <c r="E53" s="39" t="s">
        <v>25</v>
      </c>
      <c r="F53" s="35">
        <v>2</v>
      </c>
      <c r="G53" s="39">
        <v>863.9</v>
      </c>
      <c r="H53" s="35">
        <v>14</v>
      </c>
      <c r="I53" s="38">
        <f>SUMIF('2020'!B:B,B53,'2020'!C:C)+SUMIF('2021'!B:B,B53,'2021'!C:C)+SUMIF('2022'!B:B,B53,'2022'!C:C)</f>
        <v>129953.84</v>
      </c>
      <c r="J53" s="40">
        <v>44925</v>
      </c>
      <c r="K53" s="38" t="s">
        <v>26</v>
      </c>
    </row>
    <row r="54" spans="1:11">
      <c r="A54" s="33">
        <f t="shared" si="1"/>
        <v>37</v>
      </c>
      <c r="B54" s="28" t="s">
        <v>63</v>
      </c>
      <c r="C54" s="31">
        <v>1952</v>
      </c>
      <c r="D54" s="39"/>
      <c r="E54" s="39" t="s">
        <v>25</v>
      </c>
      <c r="F54" s="35">
        <v>2</v>
      </c>
      <c r="G54" s="39">
        <v>548.5</v>
      </c>
      <c r="H54" s="35">
        <v>16</v>
      </c>
      <c r="I54" s="38">
        <f>SUMIF('2020'!B:B,B54,'2020'!C:C)+SUMIF('2021'!B:B,B54,'2021'!C:C)+SUMIF('2022'!B:B,B54,'2022'!C:C)</f>
        <v>3254708.07</v>
      </c>
      <c r="J54" s="40">
        <v>44925</v>
      </c>
      <c r="K54" s="38" t="s">
        <v>26</v>
      </c>
    </row>
    <row r="55" spans="1:11">
      <c r="A55" s="33">
        <f t="shared" si="1"/>
        <v>38</v>
      </c>
      <c r="B55" s="28" t="s">
        <v>64</v>
      </c>
      <c r="C55" s="31">
        <v>1952</v>
      </c>
      <c r="D55" s="39"/>
      <c r="E55" s="39" t="s">
        <v>25</v>
      </c>
      <c r="F55" s="35">
        <v>2</v>
      </c>
      <c r="G55" s="39">
        <v>512.20000000000005</v>
      </c>
      <c r="H55" s="35">
        <v>16</v>
      </c>
      <c r="I55" s="38">
        <f>SUMIF('2020'!B:B,B55,'2020'!C:C)+SUMIF('2021'!B:B,B55,'2021'!C:C)+SUMIF('2022'!B:B,B55,'2022'!C:C)</f>
        <v>4033111.77</v>
      </c>
      <c r="J55" s="40">
        <v>44925</v>
      </c>
      <c r="K55" s="38" t="s">
        <v>26</v>
      </c>
    </row>
    <row r="56" spans="1:11">
      <c r="A56" s="33">
        <f t="shared" si="1"/>
        <v>39</v>
      </c>
      <c r="B56" s="28" t="s">
        <v>65</v>
      </c>
      <c r="C56" s="31">
        <v>1974</v>
      </c>
      <c r="D56" s="39"/>
      <c r="E56" s="39" t="s">
        <v>25</v>
      </c>
      <c r="F56" s="35">
        <v>5</v>
      </c>
      <c r="G56" s="39">
        <v>4963.2</v>
      </c>
      <c r="H56" s="35">
        <v>184</v>
      </c>
      <c r="I56" s="38">
        <f>SUMIF('2020'!B:B,B56,'2020'!C:C)+SUMIF('2021'!B:B,B56,'2021'!C:C)+SUMIF('2022'!B:B,B56,'2022'!C:C)</f>
        <v>332796.96000000002</v>
      </c>
      <c r="J56" s="40">
        <v>44925</v>
      </c>
      <c r="K56" s="38" t="s">
        <v>26</v>
      </c>
    </row>
    <row r="57" spans="1:11">
      <c r="A57" s="33">
        <f t="shared" si="1"/>
        <v>40</v>
      </c>
      <c r="B57" s="28" t="s">
        <v>66</v>
      </c>
      <c r="C57" s="31">
        <v>1948</v>
      </c>
      <c r="D57" s="39"/>
      <c r="E57" s="39" t="s">
        <v>25</v>
      </c>
      <c r="F57" s="35">
        <v>2</v>
      </c>
      <c r="G57" s="39">
        <v>553.5</v>
      </c>
      <c r="H57" s="35">
        <v>14</v>
      </c>
      <c r="I57" s="38">
        <f>SUMIF('2020'!B:B,B57,'2020'!C:C)+SUMIF('2021'!B:B,B57,'2021'!C:C)+SUMIF('2022'!B:B,B57,'2022'!C:C)</f>
        <v>99028.38</v>
      </c>
      <c r="J57" s="40">
        <v>44925</v>
      </c>
      <c r="K57" s="38" t="s">
        <v>26</v>
      </c>
    </row>
    <row r="58" spans="1:11">
      <c r="A58" s="33">
        <f t="shared" si="1"/>
        <v>41</v>
      </c>
      <c r="B58" s="28" t="s">
        <v>67</v>
      </c>
      <c r="C58" s="31">
        <v>1950</v>
      </c>
      <c r="D58" s="39"/>
      <c r="E58" s="39" t="s">
        <v>25</v>
      </c>
      <c r="F58" s="35">
        <v>2</v>
      </c>
      <c r="G58" s="39">
        <v>1181.7</v>
      </c>
      <c r="H58" s="35">
        <v>42</v>
      </c>
      <c r="I58" s="38">
        <f>SUMIF('2020'!B:B,B58,'2020'!C:C)+SUMIF('2021'!B:B,B58,'2021'!C:C)+SUMIF('2022'!B:B,B58,'2022'!C:C)</f>
        <v>172021.6</v>
      </c>
      <c r="J58" s="40">
        <v>44925</v>
      </c>
      <c r="K58" s="38" t="s">
        <v>26</v>
      </c>
    </row>
    <row r="59" spans="1:11">
      <c r="A59" s="33">
        <f t="shared" si="1"/>
        <v>42</v>
      </c>
      <c r="B59" s="28" t="s">
        <v>68</v>
      </c>
      <c r="C59" s="31">
        <v>1951</v>
      </c>
      <c r="D59" s="39"/>
      <c r="E59" s="39" t="s">
        <v>25</v>
      </c>
      <c r="F59" s="35">
        <v>2</v>
      </c>
      <c r="G59" s="39">
        <v>598.29999999999995</v>
      </c>
      <c r="H59" s="35">
        <v>13</v>
      </c>
      <c r="I59" s="38">
        <f>SUMIF('2020'!B:B,B59,'2020'!C:C)+SUMIF('2021'!B:B,B59,'2021'!C:C)+SUMIF('2022'!B:B,B59,'2022'!C:C)</f>
        <v>127503.67999999999</v>
      </c>
      <c r="J59" s="40">
        <v>44925</v>
      </c>
      <c r="K59" s="38" t="s">
        <v>26</v>
      </c>
    </row>
    <row r="60" spans="1:11">
      <c r="A60" s="33">
        <f t="shared" si="1"/>
        <v>43</v>
      </c>
      <c r="B60" s="28" t="s">
        <v>69</v>
      </c>
      <c r="C60" s="31">
        <v>1951</v>
      </c>
      <c r="D60" s="39"/>
      <c r="E60" s="39" t="s">
        <v>25</v>
      </c>
      <c r="F60" s="35">
        <v>2</v>
      </c>
      <c r="G60" s="39">
        <v>581.20000000000005</v>
      </c>
      <c r="H60" s="35">
        <v>29</v>
      </c>
      <c r="I60" s="38">
        <f>SUMIF('2020'!B:B,B60,'2020'!C:C)+SUMIF('2021'!B:B,B60,'2021'!C:C)+SUMIF('2022'!B:B,B60,'2022'!C:C)</f>
        <v>4167958.88</v>
      </c>
      <c r="J60" s="40">
        <v>44925</v>
      </c>
      <c r="K60" s="38" t="s">
        <v>26</v>
      </c>
    </row>
    <row r="61" spans="1:11">
      <c r="A61" s="33">
        <f t="shared" si="1"/>
        <v>44</v>
      </c>
      <c r="B61" s="28" t="s">
        <v>70</v>
      </c>
      <c r="C61" s="31">
        <v>1950</v>
      </c>
      <c r="D61" s="39"/>
      <c r="E61" s="39" t="s">
        <v>25</v>
      </c>
      <c r="F61" s="35">
        <v>2</v>
      </c>
      <c r="G61" s="39">
        <v>537.29999999999995</v>
      </c>
      <c r="H61" s="35">
        <v>16</v>
      </c>
      <c r="I61" s="38">
        <f>SUMIF('2020'!B:B,B61,'2020'!C:C)+SUMIF('2021'!B:B,B61,'2021'!C:C)+SUMIF('2022'!B:B,B61,'2022'!C:C)</f>
        <v>101674.27</v>
      </c>
      <c r="J61" s="40">
        <v>44925</v>
      </c>
      <c r="K61" s="38" t="s">
        <v>26</v>
      </c>
    </row>
    <row r="62" spans="1:11">
      <c r="A62" s="33">
        <f t="shared" si="1"/>
        <v>45</v>
      </c>
      <c r="B62" s="28" t="s">
        <v>71</v>
      </c>
      <c r="C62" s="31">
        <v>1951</v>
      </c>
      <c r="D62" s="39"/>
      <c r="E62" s="39" t="s">
        <v>25</v>
      </c>
      <c r="F62" s="35">
        <v>2</v>
      </c>
      <c r="G62" s="39">
        <v>536.70000000000005</v>
      </c>
      <c r="H62" s="35">
        <v>12</v>
      </c>
      <c r="I62" s="38">
        <f>SUMIF('2020'!B:B,B62,'2020'!C:C)+SUMIF('2021'!B:B,B62,'2021'!C:C)+SUMIF('2022'!B:B,B62,'2022'!C:C)</f>
        <v>2096345.45</v>
      </c>
      <c r="J62" s="40">
        <v>44925</v>
      </c>
      <c r="K62" s="38" t="s">
        <v>26</v>
      </c>
    </row>
    <row r="63" spans="1:11">
      <c r="A63" s="33">
        <f t="shared" si="1"/>
        <v>46</v>
      </c>
      <c r="B63" s="28" t="s">
        <v>72</v>
      </c>
      <c r="C63" s="31">
        <v>1950</v>
      </c>
      <c r="D63" s="39"/>
      <c r="E63" s="39" t="s">
        <v>25</v>
      </c>
      <c r="F63" s="35">
        <v>2</v>
      </c>
      <c r="G63" s="39">
        <v>1376.3</v>
      </c>
      <c r="H63" s="35">
        <v>33</v>
      </c>
      <c r="I63" s="38">
        <f>SUMIF('2020'!B:B,B63,'2020'!C:C)+SUMIF('2021'!B:B,B63,'2021'!C:C)+SUMIF('2022'!B:B,B63,'2022'!C:C)</f>
        <v>131036.95</v>
      </c>
      <c r="J63" s="40">
        <v>44925</v>
      </c>
      <c r="K63" s="38" t="s">
        <v>26</v>
      </c>
    </row>
    <row r="64" spans="1:11">
      <c r="A64" s="33">
        <f t="shared" si="1"/>
        <v>47</v>
      </c>
      <c r="B64" s="28" t="s">
        <v>73</v>
      </c>
      <c r="C64" s="31">
        <v>1949</v>
      </c>
      <c r="D64" s="39"/>
      <c r="E64" s="39" t="s">
        <v>25</v>
      </c>
      <c r="F64" s="35">
        <v>2</v>
      </c>
      <c r="G64" s="39">
        <v>763.2</v>
      </c>
      <c r="H64" s="35">
        <v>46</v>
      </c>
      <c r="I64" s="38">
        <f>SUMIF('2020'!B:B,B64,'2020'!C:C)+SUMIF('2021'!B:B,B64,'2021'!C:C)+SUMIF('2022'!B:B,B64,'2022'!C:C)</f>
        <v>211493.27</v>
      </c>
      <c r="J64" s="40">
        <v>44925</v>
      </c>
      <c r="K64" s="38" t="s">
        <v>26</v>
      </c>
    </row>
    <row r="65" spans="1:11">
      <c r="A65" s="33">
        <f t="shared" si="1"/>
        <v>48</v>
      </c>
      <c r="B65" s="28" t="s">
        <v>74</v>
      </c>
      <c r="C65" s="31">
        <v>1951</v>
      </c>
      <c r="D65" s="39"/>
      <c r="E65" s="39" t="s">
        <v>25</v>
      </c>
      <c r="F65" s="35">
        <v>2</v>
      </c>
      <c r="G65" s="39">
        <v>399.3</v>
      </c>
      <c r="H65" s="35">
        <v>16</v>
      </c>
      <c r="I65" s="38">
        <f>SUMIF('2020'!B:B,B65,'2020'!C:C)+SUMIF('2021'!B:B,B65,'2021'!C:C)+SUMIF('2022'!B:B,B65,'2022'!C:C)</f>
        <v>219940.9</v>
      </c>
      <c r="J65" s="40">
        <v>44925</v>
      </c>
      <c r="K65" s="38" t="s">
        <v>26</v>
      </c>
    </row>
    <row r="66" spans="1:11">
      <c r="A66" s="33">
        <f t="shared" si="1"/>
        <v>49</v>
      </c>
      <c r="B66" s="28" t="s">
        <v>75</v>
      </c>
      <c r="C66" s="31">
        <v>1947</v>
      </c>
      <c r="D66" s="39"/>
      <c r="E66" s="39" t="s">
        <v>25</v>
      </c>
      <c r="F66" s="35">
        <v>2</v>
      </c>
      <c r="G66" s="39">
        <v>746.2</v>
      </c>
      <c r="H66" s="35">
        <v>38</v>
      </c>
      <c r="I66" s="38">
        <f>SUMIF('2020'!B:B,B66,'2020'!C:C)+SUMIF('2021'!B:B,B66,'2021'!C:C)+SUMIF('2022'!B:B,B66,'2022'!C:C)</f>
        <v>218268.06</v>
      </c>
      <c r="J66" s="40">
        <v>44925</v>
      </c>
      <c r="K66" s="38" t="s">
        <v>26</v>
      </c>
    </row>
    <row r="67" spans="1:11">
      <c r="A67" s="33">
        <f t="shared" si="1"/>
        <v>50</v>
      </c>
      <c r="B67" s="28" t="s">
        <v>76</v>
      </c>
      <c r="C67" s="31">
        <v>1947</v>
      </c>
      <c r="D67" s="39"/>
      <c r="E67" s="39" t="s">
        <v>25</v>
      </c>
      <c r="F67" s="35">
        <v>2</v>
      </c>
      <c r="G67" s="39">
        <v>777.6</v>
      </c>
      <c r="H67" s="35">
        <v>41</v>
      </c>
      <c r="I67" s="38">
        <f>SUMIF('2020'!B:B,B67,'2020'!C:C)+SUMIF('2021'!B:B,B67,'2021'!C:C)+SUMIF('2022'!B:B,B67,'2022'!C:C)</f>
        <v>229005.91</v>
      </c>
      <c r="J67" s="40">
        <v>44925</v>
      </c>
      <c r="K67" s="38" t="s">
        <v>26</v>
      </c>
    </row>
    <row r="68" spans="1:11">
      <c r="A68" s="33">
        <f t="shared" si="1"/>
        <v>51</v>
      </c>
      <c r="B68" s="28" t="s">
        <v>77</v>
      </c>
      <c r="C68" s="31">
        <v>1949</v>
      </c>
      <c r="D68" s="39"/>
      <c r="E68" s="39" t="s">
        <v>25</v>
      </c>
      <c r="F68" s="35">
        <v>2</v>
      </c>
      <c r="G68" s="39">
        <v>783.4</v>
      </c>
      <c r="H68" s="35">
        <v>36</v>
      </c>
      <c r="I68" s="38">
        <f>SUMIF('2020'!B:B,B68,'2020'!C:C)+SUMIF('2021'!B:B,B68,'2021'!C:C)+SUMIF('2022'!B:B,B68,'2022'!C:C)</f>
        <v>237751.18</v>
      </c>
      <c r="J68" s="40">
        <v>44925</v>
      </c>
      <c r="K68" s="38" t="s">
        <v>26</v>
      </c>
    </row>
    <row r="69" spans="1:11">
      <c r="A69" s="33">
        <f t="shared" si="1"/>
        <v>52</v>
      </c>
      <c r="B69" s="28" t="s">
        <v>78</v>
      </c>
      <c r="C69" s="31">
        <v>1951</v>
      </c>
      <c r="D69" s="39"/>
      <c r="E69" s="39" t="s">
        <v>25</v>
      </c>
      <c r="F69" s="35">
        <v>2</v>
      </c>
      <c r="G69" s="39">
        <v>604.70000000000005</v>
      </c>
      <c r="H69" s="35">
        <v>28</v>
      </c>
      <c r="I69" s="38">
        <f>SUMIF('2020'!B:B,B69,'2020'!C:C)+SUMIF('2021'!B:B,B69,'2021'!C:C)+SUMIF('2022'!B:B,B69,'2022'!C:C)</f>
        <v>203071.25</v>
      </c>
      <c r="J69" s="40">
        <v>44925</v>
      </c>
      <c r="K69" s="38" t="s">
        <v>26</v>
      </c>
    </row>
    <row r="70" spans="1:11">
      <c r="A70" s="33">
        <f t="shared" si="1"/>
        <v>53</v>
      </c>
      <c r="B70" s="28" t="s">
        <v>79</v>
      </c>
      <c r="C70" s="31">
        <v>1949</v>
      </c>
      <c r="D70" s="39"/>
      <c r="E70" s="39" t="s">
        <v>25</v>
      </c>
      <c r="F70" s="35">
        <v>2</v>
      </c>
      <c r="G70" s="39">
        <v>283</v>
      </c>
      <c r="H70" s="35">
        <v>13</v>
      </c>
      <c r="I70" s="38">
        <f>SUMIF('2020'!B:B,B70,'2020'!C:C)+SUMIF('2021'!B:B,B70,'2021'!C:C)+SUMIF('2022'!B:B,B70,'2022'!C:C)</f>
        <v>174947.04</v>
      </c>
      <c r="J70" s="40">
        <v>44925</v>
      </c>
      <c r="K70" s="38" t="s">
        <v>26</v>
      </c>
    </row>
    <row r="71" spans="1:11">
      <c r="A71" s="33">
        <f t="shared" si="1"/>
        <v>54</v>
      </c>
      <c r="B71" s="28" t="s">
        <v>80</v>
      </c>
      <c r="C71" s="31">
        <v>1951</v>
      </c>
      <c r="D71" s="39"/>
      <c r="E71" s="39" t="s">
        <v>25</v>
      </c>
      <c r="F71" s="35">
        <v>2</v>
      </c>
      <c r="G71" s="39">
        <v>619.79999999999995</v>
      </c>
      <c r="H71" s="35">
        <v>39</v>
      </c>
      <c r="I71" s="38">
        <f>SUMIF('2020'!B:B,B71,'2020'!C:C)+SUMIF('2021'!B:B,B71,'2021'!C:C)+SUMIF('2022'!B:B,B71,'2022'!C:C)</f>
        <v>196969.49</v>
      </c>
      <c r="J71" s="40">
        <v>44925</v>
      </c>
      <c r="K71" s="38" t="s">
        <v>26</v>
      </c>
    </row>
    <row r="72" spans="1:11">
      <c r="A72" s="33">
        <f t="shared" si="1"/>
        <v>55</v>
      </c>
      <c r="B72" s="28" t="s">
        <v>81</v>
      </c>
      <c r="C72" s="31">
        <v>1950</v>
      </c>
      <c r="D72" s="39"/>
      <c r="E72" s="39" t="s">
        <v>25</v>
      </c>
      <c r="F72" s="35">
        <v>2</v>
      </c>
      <c r="G72" s="39">
        <v>601.9</v>
      </c>
      <c r="H72" s="35">
        <v>35</v>
      </c>
      <c r="I72" s="38">
        <f>SUMIF('2020'!B:B,B72,'2020'!C:C)+SUMIF('2021'!B:B,B72,'2021'!C:C)+SUMIF('2022'!B:B,B72,'2022'!C:C)</f>
        <v>204585.61</v>
      </c>
      <c r="J72" s="40">
        <v>44925</v>
      </c>
      <c r="K72" s="38" t="s">
        <v>26</v>
      </c>
    </row>
    <row r="73" spans="1:11">
      <c r="A73" s="33">
        <f t="shared" si="1"/>
        <v>56</v>
      </c>
      <c r="B73" s="28" t="s">
        <v>82</v>
      </c>
      <c r="C73" s="31">
        <v>1947</v>
      </c>
      <c r="D73" s="39"/>
      <c r="E73" s="39" t="s">
        <v>25</v>
      </c>
      <c r="F73" s="35">
        <v>2</v>
      </c>
      <c r="G73" s="39">
        <v>268.8</v>
      </c>
      <c r="H73" s="35">
        <v>10</v>
      </c>
      <c r="I73" s="38">
        <f>SUMIF('2020'!B:B,B73,'2020'!C:C)+SUMIF('2021'!B:B,B73,'2021'!C:C)+SUMIF('2022'!B:B,B73,'2022'!C:C)</f>
        <v>169057.18</v>
      </c>
      <c r="J73" s="40">
        <v>44925</v>
      </c>
      <c r="K73" s="38" t="s">
        <v>26</v>
      </c>
    </row>
    <row r="74" spans="1:11">
      <c r="A74" s="33">
        <f t="shared" si="1"/>
        <v>57</v>
      </c>
      <c r="B74" s="28" t="s">
        <v>83</v>
      </c>
      <c r="C74" s="31">
        <v>1948</v>
      </c>
      <c r="D74" s="39"/>
      <c r="E74" s="39" t="s">
        <v>25</v>
      </c>
      <c r="F74" s="35">
        <v>2</v>
      </c>
      <c r="G74" s="39">
        <v>285.8</v>
      </c>
      <c r="H74" s="35">
        <v>12</v>
      </c>
      <c r="I74" s="38">
        <f>SUMIF('2020'!B:B,B74,'2020'!C:C)+SUMIF('2021'!B:B,B74,'2021'!C:C)+SUMIF('2022'!B:B,B74,'2022'!C:C)</f>
        <v>171683.75</v>
      </c>
      <c r="J74" s="40">
        <v>44925</v>
      </c>
      <c r="K74" s="38" t="s">
        <v>26</v>
      </c>
    </row>
    <row r="75" spans="1:11">
      <c r="A75" s="33">
        <f t="shared" si="1"/>
        <v>58</v>
      </c>
      <c r="B75" s="28" t="s">
        <v>84</v>
      </c>
      <c r="C75" s="31">
        <v>1949</v>
      </c>
      <c r="D75" s="39"/>
      <c r="E75" s="39" t="s">
        <v>25</v>
      </c>
      <c r="F75" s="35">
        <v>2</v>
      </c>
      <c r="G75" s="39">
        <v>623.6</v>
      </c>
      <c r="H75" s="35">
        <v>27</v>
      </c>
      <c r="I75" s="38">
        <f>SUMIF('2020'!B:B,B75,'2020'!C:C)+SUMIF('2021'!B:B,B75,'2021'!C:C)+SUMIF('2022'!B:B,B75,'2022'!C:C)</f>
        <v>203917.1</v>
      </c>
      <c r="J75" s="40">
        <v>44925</v>
      </c>
      <c r="K75" s="38" t="s">
        <v>26</v>
      </c>
    </row>
    <row r="76" spans="1:11">
      <c r="A76" s="33">
        <f t="shared" si="1"/>
        <v>59</v>
      </c>
      <c r="B76" s="28" t="s">
        <v>85</v>
      </c>
      <c r="C76" s="31">
        <v>1949</v>
      </c>
      <c r="D76" s="39"/>
      <c r="E76" s="39" t="s">
        <v>25</v>
      </c>
      <c r="F76" s="35">
        <v>2</v>
      </c>
      <c r="G76" s="39">
        <v>287.8</v>
      </c>
      <c r="H76" s="35">
        <v>6</v>
      </c>
      <c r="I76" s="38">
        <f>SUMIF('2020'!B:B,B76,'2020'!C:C)+SUMIF('2021'!B:B,B76,'2021'!C:C)+SUMIF('2022'!B:B,B76,'2022'!C:C)</f>
        <v>175822.57</v>
      </c>
      <c r="J76" s="40">
        <v>44925</v>
      </c>
      <c r="K76" s="38" t="s">
        <v>26</v>
      </c>
    </row>
    <row r="77" spans="1:11">
      <c r="A77" s="33">
        <f t="shared" si="1"/>
        <v>60</v>
      </c>
      <c r="B77" s="28" t="s">
        <v>86</v>
      </c>
      <c r="C77" s="31">
        <v>1950</v>
      </c>
      <c r="D77" s="39"/>
      <c r="E77" s="39" t="s">
        <v>25</v>
      </c>
      <c r="F77" s="35">
        <v>2</v>
      </c>
      <c r="G77" s="39">
        <v>289.10000000000002</v>
      </c>
      <c r="H77" s="35">
        <v>8</v>
      </c>
      <c r="I77" s="38">
        <f>SUMIF('2020'!B:B,B77,'2020'!C:C)+SUMIF('2021'!B:B,B77,'2021'!C:C)+SUMIF('2022'!B:B,B77,'2022'!C:C)</f>
        <v>176459.32</v>
      </c>
      <c r="J77" s="40">
        <v>44925</v>
      </c>
      <c r="K77" s="38" t="s">
        <v>26</v>
      </c>
    </row>
    <row r="78" spans="1:11">
      <c r="A78" s="33">
        <f t="shared" si="1"/>
        <v>61</v>
      </c>
      <c r="B78" s="28" t="s">
        <v>87</v>
      </c>
      <c r="C78" s="31">
        <v>1949</v>
      </c>
      <c r="D78" s="39"/>
      <c r="E78" s="39" t="s">
        <v>25</v>
      </c>
      <c r="F78" s="35">
        <v>4</v>
      </c>
      <c r="G78" s="39">
        <v>692.3</v>
      </c>
      <c r="H78" s="35">
        <v>26</v>
      </c>
      <c r="I78" s="38">
        <f>SUMIF('2020'!B:B,B78,'2020'!C:C)+SUMIF('2021'!B:B,B78,'2021'!C:C)+SUMIF('2022'!B:B,B78,'2022'!C:C)</f>
        <v>212555.96</v>
      </c>
      <c r="J78" s="40">
        <v>44925</v>
      </c>
      <c r="K78" s="38" t="s">
        <v>26</v>
      </c>
    </row>
    <row r="79" spans="1:11">
      <c r="A79" s="33">
        <f t="shared" si="1"/>
        <v>62</v>
      </c>
      <c r="B79" s="28" t="s">
        <v>88</v>
      </c>
      <c r="C79" s="31">
        <v>1949</v>
      </c>
      <c r="D79" s="39"/>
      <c r="E79" s="39" t="s">
        <v>25</v>
      </c>
      <c r="F79" s="35">
        <v>5</v>
      </c>
      <c r="G79" s="39">
        <v>692.3</v>
      </c>
      <c r="H79" s="35">
        <v>34</v>
      </c>
      <c r="I79" s="38">
        <f>SUMIF('2020'!B:B,B79,'2020'!C:C)+SUMIF('2021'!B:B,B79,'2021'!C:C)+SUMIF('2022'!B:B,B79,'2022'!C:C)</f>
        <v>221411.92</v>
      </c>
      <c r="J79" s="40">
        <v>44925</v>
      </c>
      <c r="K79" s="38" t="s">
        <v>26</v>
      </c>
    </row>
    <row r="80" spans="1:11">
      <c r="A80" s="33">
        <f t="shared" si="1"/>
        <v>63</v>
      </c>
      <c r="B80" s="28" t="s">
        <v>89</v>
      </c>
      <c r="C80" s="31">
        <v>1947</v>
      </c>
      <c r="D80" s="39"/>
      <c r="E80" s="39" t="s">
        <v>25</v>
      </c>
      <c r="F80" s="35">
        <v>6</v>
      </c>
      <c r="G80" s="39">
        <v>794.9</v>
      </c>
      <c r="H80" s="35">
        <v>54</v>
      </c>
      <c r="I80" s="38">
        <f>SUMIF('2020'!B:B,B80,'2020'!C:C)+SUMIF('2021'!B:B,B80,'2021'!C:C)+SUMIF('2022'!B:B,B80,'2022'!C:C)</f>
        <v>202866.41</v>
      </c>
      <c r="J80" s="40">
        <v>44925</v>
      </c>
      <c r="K80" s="38" t="s">
        <v>26</v>
      </c>
    </row>
    <row r="81" spans="1:11">
      <c r="A81" s="33">
        <f t="shared" si="1"/>
        <v>64</v>
      </c>
      <c r="B81" s="28" t="s">
        <v>90</v>
      </c>
      <c r="C81" s="31">
        <v>1946</v>
      </c>
      <c r="D81" s="39"/>
      <c r="E81" s="39" t="s">
        <v>25</v>
      </c>
      <c r="F81" s="35">
        <v>3</v>
      </c>
      <c r="G81" s="39">
        <v>2750.3</v>
      </c>
      <c r="H81" s="35">
        <v>76</v>
      </c>
      <c r="I81" s="38">
        <f>SUMIF('2020'!B:B,B81,'2020'!C:C)+SUMIF('2021'!B:B,B81,'2021'!C:C)+SUMIF('2022'!B:B,B81,'2022'!C:C)</f>
        <v>160500.28</v>
      </c>
      <c r="J81" s="40">
        <v>44925</v>
      </c>
      <c r="K81" s="38" t="s">
        <v>26</v>
      </c>
    </row>
    <row r="82" spans="1:11">
      <c r="A82" s="33">
        <f t="shared" si="1"/>
        <v>65</v>
      </c>
      <c r="B82" s="28" t="s">
        <v>91</v>
      </c>
      <c r="C82" s="31">
        <v>1946</v>
      </c>
      <c r="D82" s="39"/>
      <c r="E82" s="39" t="s">
        <v>25</v>
      </c>
      <c r="F82" s="35">
        <v>2</v>
      </c>
      <c r="G82" s="39">
        <v>2084.1</v>
      </c>
      <c r="H82" s="35">
        <v>43</v>
      </c>
      <c r="I82" s="38">
        <f>SUMIF('2020'!B:B,B82,'2020'!C:C)+SUMIF('2021'!B:B,B82,'2021'!C:C)+SUMIF('2022'!B:B,B82,'2022'!C:C)</f>
        <v>105625.08</v>
      </c>
      <c r="J82" s="40">
        <v>44925</v>
      </c>
      <c r="K82" s="38" t="s">
        <v>26</v>
      </c>
    </row>
    <row r="83" spans="1:11">
      <c r="A83" s="33">
        <f t="shared" ref="A83:A114" si="2">A82+1</f>
        <v>66</v>
      </c>
      <c r="B83" s="28" t="s">
        <v>92</v>
      </c>
      <c r="C83" s="31">
        <v>1952</v>
      </c>
      <c r="D83" s="39"/>
      <c r="E83" s="39" t="s">
        <v>93</v>
      </c>
      <c r="F83" s="35">
        <v>2</v>
      </c>
      <c r="G83" s="39">
        <v>1492.8</v>
      </c>
      <c r="H83" s="35">
        <v>21</v>
      </c>
      <c r="I83" s="38">
        <f>SUMIF('2020'!B:B,B83,'2020'!C:C)+SUMIF('2021'!B:B,B83,'2021'!C:C)+SUMIF('2022'!B:B,B83,'2022'!C:C)</f>
        <v>120471.03999999999</v>
      </c>
      <c r="J83" s="40">
        <v>44925</v>
      </c>
      <c r="K83" s="38" t="s">
        <v>26</v>
      </c>
    </row>
    <row r="84" spans="1:11">
      <c r="A84" s="33">
        <f t="shared" si="2"/>
        <v>67</v>
      </c>
      <c r="B84" s="28" t="s">
        <v>94</v>
      </c>
      <c r="C84" s="31">
        <v>1950</v>
      </c>
      <c r="D84" s="39"/>
      <c r="E84" s="39" t="s">
        <v>25</v>
      </c>
      <c r="F84" s="35">
        <v>2</v>
      </c>
      <c r="G84" s="39">
        <v>618.6</v>
      </c>
      <c r="H84" s="35">
        <v>34</v>
      </c>
      <c r="I84" s="38">
        <f>SUMIF('2020'!B:B,B84,'2020'!C:C)+SUMIF('2021'!B:B,B84,'2021'!C:C)+SUMIF('2022'!B:B,B84,'2022'!C:C)</f>
        <v>216878.59</v>
      </c>
      <c r="J84" s="40">
        <v>44925</v>
      </c>
      <c r="K84" s="38" t="s">
        <v>26</v>
      </c>
    </row>
    <row r="85" spans="1:11">
      <c r="A85" s="33">
        <f t="shared" si="2"/>
        <v>68</v>
      </c>
      <c r="B85" s="28" t="s">
        <v>95</v>
      </c>
      <c r="C85" s="31">
        <v>1965</v>
      </c>
      <c r="D85" s="39"/>
      <c r="E85" s="39" t="s">
        <v>96</v>
      </c>
      <c r="F85" s="35">
        <v>5</v>
      </c>
      <c r="G85" s="39">
        <v>6307.7</v>
      </c>
      <c r="H85" s="35">
        <v>242</v>
      </c>
      <c r="I85" s="38">
        <f>SUMIF('2020'!B:B,B85,'2020'!C:C)+SUMIF('2021'!B:B,B85,'2021'!C:C)+SUMIF('2022'!B:B,B85,'2022'!C:C)</f>
        <v>399096.26</v>
      </c>
      <c r="J85" s="40">
        <v>44925</v>
      </c>
      <c r="K85" s="38" t="s">
        <v>26</v>
      </c>
    </row>
    <row r="86" spans="1:11">
      <c r="A86" s="33">
        <f t="shared" si="2"/>
        <v>69</v>
      </c>
      <c r="B86" s="28" t="s">
        <v>97</v>
      </c>
      <c r="C86" s="31">
        <v>1951</v>
      </c>
      <c r="D86" s="39"/>
      <c r="E86" s="39" t="s">
        <v>25</v>
      </c>
      <c r="F86" s="35">
        <v>2</v>
      </c>
      <c r="G86" s="39">
        <v>280.10000000000002</v>
      </c>
      <c r="H86" s="35">
        <v>7</v>
      </c>
      <c r="I86" s="38">
        <f>SUMIF('2020'!B:B,B86,'2020'!C:C)+SUMIF('2021'!B:B,B86,'2021'!C:C)+SUMIF('2022'!B:B,B86,'2022'!C:C)</f>
        <v>2400561.8099999996</v>
      </c>
      <c r="J86" s="40">
        <v>44925</v>
      </c>
      <c r="K86" s="38" t="s">
        <v>26</v>
      </c>
    </row>
    <row r="87" spans="1:11">
      <c r="A87" s="33">
        <f t="shared" si="2"/>
        <v>70</v>
      </c>
      <c r="B87" s="28" t="s">
        <v>98</v>
      </c>
      <c r="C87" s="31">
        <v>1950</v>
      </c>
      <c r="D87" s="39"/>
      <c r="E87" s="39" t="s">
        <v>25</v>
      </c>
      <c r="F87" s="35">
        <v>2</v>
      </c>
      <c r="G87" s="39">
        <v>556.1</v>
      </c>
      <c r="H87" s="35">
        <v>17</v>
      </c>
      <c r="I87" s="38">
        <f>SUMIF('2020'!B:B,B87,'2020'!C:C)+SUMIF('2021'!B:B,B87,'2021'!C:C)+SUMIF('2022'!B:B,B87,'2022'!C:C)</f>
        <v>4732477.5</v>
      </c>
      <c r="J87" s="40">
        <v>44925</v>
      </c>
      <c r="K87" s="38" t="s">
        <v>26</v>
      </c>
    </row>
    <row r="88" spans="1:11">
      <c r="A88" s="33">
        <f t="shared" si="2"/>
        <v>71</v>
      </c>
      <c r="B88" s="28" t="s">
        <v>99</v>
      </c>
      <c r="C88" s="31">
        <v>1952</v>
      </c>
      <c r="D88" s="39"/>
      <c r="E88" s="39" t="s">
        <v>25</v>
      </c>
      <c r="F88" s="35">
        <v>2</v>
      </c>
      <c r="G88" s="39">
        <v>602</v>
      </c>
      <c r="H88" s="35">
        <v>37</v>
      </c>
      <c r="I88" s="38">
        <f>SUMIF('2020'!B:B,B88,'2020'!C:C)+SUMIF('2021'!B:B,B88,'2021'!C:C)+SUMIF('2022'!B:B,B88,'2022'!C:C)</f>
        <v>196261.02</v>
      </c>
      <c r="J88" s="40">
        <v>44925</v>
      </c>
      <c r="K88" s="38" t="s">
        <v>26</v>
      </c>
    </row>
    <row r="89" spans="1:11">
      <c r="A89" s="33">
        <f t="shared" si="2"/>
        <v>72</v>
      </c>
      <c r="B89" s="28" t="s">
        <v>100</v>
      </c>
      <c r="C89" s="31">
        <v>1950</v>
      </c>
      <c r="D89" s="39"/>
      <c r="E89" s="39" t="s">
        <v>25</v>
      </c>
      <c r="F89" s="35">
        <v>2</v>
      </c>
      <c r="G89" s="39">
        <v>617</v>
      </c>
      <c r="H89" s="35">
        <v>43</v>
      </c>
      <c r="I89" s="38">
        <f>SUMIF('2020'!B:B,B89,'2020'!C:C)+SUMIF('2021'!B:B,B89,'2021'!C:C)+SUMIF('2022'!B:B,B89,'2022'!C:C)</f>
        <v>200520.74</v>
      </c>
      <c r="J89" s="40">
        <v>44925</v>
      </c>
      <c r="K89" s="38" t="s">
        <v>26</v>
      </c>
    </row>
    <row r="90" spans="1:11">
      <c r="A90" s="33">
        <f t="shared" si="2"/>
        <v>73</v>
      </c>
      <c r="B90" s="28" t="s">
        <v>101</v>
      </c>
      <c r="C90" s="31">
        <v>1952</v>
      </c>
      <c r="D90" s="39"/>
      <c r="E90" s="39" t="s">
        <v>25</v>
      </c>
      <c r="F90" s="35">
        <v>2</v>
      </c>
      <c r="G90" s="39">
        <v>387.1</v>
      </c>
      <c r="H90" s="35">
        <v>17</v>
      </c>
      <c r="I90" s="38">
        <f>SUMIF('2020'!B:B,B90,'2020'!C:C)+SUMIF('2021'!B:B,B90,'2021'!C:C)+SUMIF('2022'!B:B,B90,'2022'!C:C)</f>
        <v>214743.47</v>
      </c>
      <c r="J90" s="40">
        <v>44925</v>
      </c>
      <c r="K90" s="38" t="s">
        <v>26</v>
      </c>
    </row>
    <row r="91" spans="1:11">
      <c r="A91" s="33">
        <f t="shared" si="2"/>
        <v>74</v>
      </c>
      <c r="B91" s="28" t="s">
        <v>102</v>
      </c>
      <c r="C91" s="31">
        <v>1952</v>
      </c>
      <c r="D91" s="39"/>
      <c r="E91" s="39" t="s">
        <v>25</v>
      </c>
      <c r="F91" s="35">
        <v>2</v>
      </c>
      <c r="G91" s="39">
        <v>400.8</v>
      </c>
      <c r="H91" s="35">
        <v>14</v>
      </c>
      <c r="I91" s="38">
        <f>SUMIF('2020'!B:B,B91,'2020'!C:C)+SUMIF('2021'!B:B,B91,'2021'!C:C)+SUMIF('2022'!B:B,B91,'2022'!C:C)</f>
        <v>208535.23</v>
      </c>
      <c r="J91" s="40">
        <v>44925</v>
      </c>
      <c r="K91" s="38" t="s">
        <v>26</v>
      </c>
    </row>
    <row r="92" spans="1:11">
      <c r="A92" s="33">
        <f t="shared" si="2"/>
        <v>75</v>
      </c>
      <c r="B92" s="28" t="s">
        <v>103</v>
      </c>
      <c r="C92" s="31">
        <v>1952</v>
      </c>
      <c r="D92" s="39"/>
      <c r="E92" s="39" t="s">
        <v>25</v>
      </c>
      <c r="F92" s="35">
        <v>2</v>
      </c>
      <c r="G92" s="39">
        <v>381.1</v>
      </c>
      <c r="H92" s="35">
        <v>21</v>
      </c>
      <c r="I92" s="38">
        <f>SUMIF('2020'!B:B,B92,'2020'!C:C)+SUMIF('2021'!B:B,B92,'2021'!C:C)+SUMIF('2022'!B:B,B92,'2022'!C:C)</f>
        <v>159975.29999999999</v>
      </c>
      <c r="J92" s="40">
        <v>44925</v>
      </c>
      <c r="K92" s="38" t="s">
        <v>26</v>
      </c>
    </row>
    <row r="93" spans="1:11">
      <c r="A93" s="33">
        <f t="shared" si="2"/>
        <v>76</v>
      </c>
      <c r="B93" s="28" t="s">
        <v>104</v>
      </c>
      <c r="C93" s="31">
        <v>1952</v>
      </c>
      <c r="D93" s="39"/>
      <c r="E93" s="39" t="s">
        <v>25</v>
      </c>
      <c r="F93" s="35">
        <v>2</v>
      </c>
      <c r="G93" s="39">
        <v>302.10000000000002</v>
      </c>
      <c r="H93" s="35">
        <v>22</v>
      </c>
      <c r="I93" s="38">
        <f>SUMIF('2020'!B:B,B93,'2020'!C:C)+SUMIF('2021'!B:B,B93,'2021'!C:C)+SUMIF('2022'!B:B,B93,'2022'!C:C)</f>
        <v>214663.9</v>
      </c>
      <c r="J93" s="40">
        <v>44925</v>
      </c>
      <c r="K93" s="38" t="s">
        <v>26</v>
      </c>
    </row>
    <row r="94" spans="1:11">
      <c r="A94" s="33">
        <f t="shared" si="2"/>
        <v>77</v>
      </c>
      <c r="B94" s="28" t="s">
        <v>105</v>
      </c>
      <c r="C94" s="31">
        <v>1952</v>
      </c>
      <c r="D94" s="39"/>
      <c r="E94" s="39" t="s">
        <v>25</v>
      </c>
      <c r="F94" s="35">
        <v>2</v>
      </c>
      <c r="G94" s="39">
        <v>388.1</v>
      </c>
      <c r="H94" s="35">
        <v>14</v>
      </c>
      <c r="I94" s="38">
        <f>SUMIF('2020'!B:B,B94,'2020'!C:C)+SUMIF('2021'!B:B,B94,'2021'!C:C)+SUMIF('2022'!B:B,B94,'2022'!C:C)</f>
        <v>218667.41</v>
      </c>
      <c r="J94" s="40">
        <v>44925</v>
      </c>
      <c r="K94" s="38" t="s">
        <v>26</v>
      </c>
    </row>
    <row r="95" spans="1:11">
      <c r="A95" s="33">
        <f t="shared" si="2"/>
        <v>78</v>
      </c>
      <c r="B95" s="28" t="s">
        <v>106</v>
      </c>
      <c r="C95" s="31">
        <v>1952</v>
      </c>
      <c r="D95" s="39"/>
      <c r="E95" s="39" t="s">
        <v>25</v>
      </c>
      <c r="F95" s="35">
        <v>2</v>
      </c>
      <c r="G95" s="39">
        <v>403.3</v>
      </c>
      <c r="H95" s="35">
        <v>15</v>
      </c>
      <c r="I95" s="38">
        <f>SUMIF('2020'!B:B,B95,'2020'!C:C)+SUMIF('2021'!B:B,B95,'2021'!C:C)+SUMIF('2022'!B:B,B95,'2022'!C:C)</f>
        <v>214982.27</v>
      </c>
      <c r="J95" s="40">
        <v>44925</v>
      </c>
      <c r="K95" s="38" t="s">
        <v>26</v>
      </c>
    </row>
    <row r="96" spans="1:11">
      <c r="A96" s="33">
        <f t="shared" si="2"/>
        <v>79</v>
      </c>
      <c r="B96" s="28" t="s">
        <v>107</v>
      </c>
      <c r="C96" s="31">
        <v>1951</v>
      </c>
      <c r="D96" s="39"/>
      <c r="E96" s="39" t="s">
        <v>25</v>
      </c>
      <c r="F96" s="35">
        <v>2</v>
      </c>
      <c r="G96" s="39">
        <v>613.4</v>
      </c>
      <c r="H96" s="35">
        <v>24</v>
      </c>
      <c r="I96" s="38">
        <f>SUMIF('2020'!B:B,B96,'2020'!C:C)+SUMIF('2021'!B:B,B96,'2021'!C:C)+SUMIF('2022'!B:B,B96,'2022'!C:C)</f>
        <v>208446.82</v>
      </c>
      <c r="J96" s="40">
        <v>44925</v>
      </c>
      <c r="K96" s="38" t="s">
        <v>26</v>
      </c>
    </row>
    <row r="97" spans="1:11">
      <c r="A97" s="33">
        <f t="shared" si="2"/>
        <v>80</v>
      </c>
      <c r="B97" s="28" t="s">
        <v>108</v>
      </c>
      <c r="C97" s="31">
        <v>1952</v>
      </c>
      <c r="D97" s="39"/>
      <c r="E97" s="39" t="s">
        <v>25</v>
      </c>
      <c r="F97" s="35">
        <v>2</v>
      </c>
      <c r="G97" s="39">
        <v>386.5</v>
      </c>
      <c r="H97" s="35">
        <v>13</v>
      </c>
      <c r="I97" s="38">
        <f>SUMIF('2020'!B:B,B97,'2020'!C:C)+SUMIF('2021'!B:B,B97,'2021'!C:C)+SUMIF('2022'!B:B,B97,'2022'!C:C)</f>
        <v>216160.24</v>
      </c>
      <c r="J97" s="40">
        <v>44925</v>
      </c>
      <c r="K97" s="38" t="s">
        <v>26</v>
      </c>
    </row>
    <row r="98" spans="1:11">
      <c r="A98" s="33">
        <f t="shared" si="2"/>
        <v>81</v>
      </c>
      <c r="B98" s="28" t="s">
        <v>109</v>
      </c>
      <c r="C98" s="31">
        <v>1952</v>
      </c>
      <c r="D98" s="39"/>
      <c r="E98" s="39" t="s">
        <v>25</v>
      </c>
      <c r="F98" s="35">
        <v>2</v>
      </c>
      <c r="G98" s="39">
        <v>611.70000000000005</v>
      </c>
      <c r="H98" s="35">
        <v>21</v>
      </c>
      <c r="I98" s="38">
        <f>SUMIF('2020'!B:B,B98,'2020'!C:C)+SUMIF('2021'!B:B,B98,'2021'!C:C)+SUMIF('2022'!B:B,B98,'2022'!C:C)</f>
        <v>196216.74</v>
      </c>
      <c r="J98" s="40">
        <v>44925</v>
      </c>
      <c r="K98" s="38" t="s">
        <v>26</v>
      </c>
    </row>
    <row r="99" spans="1:11">
      <c r="A99" s="33">
        <f t="shared" si="2"/>
        <v>82</v>
      </c>
      <c r="B99" s="28" t="s">
        <v>110</v>
      </c>
      <c r="C99" s="31">
        <v>1948</v>
      </c>
      <c r="D99" s="39"/>
      <c r="E99" s="39" t="s">
        <v>25</v>
      </c>
      <c r="F99" s="35">
        <v>2</v>
      </c>
      <c r="G99" s="39">
        <v>765.8</v>
      </c>
      <c r="H99" s="35">
        <v>28</v>
      </c>
      <c r="I99" s="38">
        <f>SUMIF('2020'!B:B,B99,'2020'!C:C)+SUMIF('2021'!B:B,B99,'2021'!C:C)+SUMIF('2022'!B:B,B99,'2022'!C:C)</f>
        <v>216895.38</v>
      </c>
      <c r="J99" s="40">
        <v>44925</v>
      </c>
      <c r="K99" s="38" t="s">
        <v>26</v>
      </c>
    </row>
    <row r="100" spans="1:11">
      <c r="A100" s="33">
        <f t="shared" si="2"/>
        <v>83</v>
      </c>
      <c r="B100" s="28" t="s">
        <v>111</v>
      </c>
      <c r="C100" s="31">
        <v>1949</v>
      </c>
      <c r="D100" s="39"/>
      <c r="E100" s="39" t="s">
        <v>25</v>
      </c>
      <c r="F100" s="35">
        <v>2</v>
      </c>
      <c r="G100" s="39">
        <v>787.7</v>
      </c>
      <c r="H100" s="35">
        <v>46</v>
      </c>
      <c r="I100" s="38">
        <f>SUMIF('2020'!B:B,B100,'2020'!C:C)+SUMIF('2021'!B:B,B100,'2021'!C:C)+SUMIF('2022'!B:B,B100,'2022'!C:C)</f>
        <v>227566.81</v>
      </c>
      <c r="J100" s="40">
        <v>44925</v>
      </c>
      <c r="K100" s="38" t="s">
        <v>26</v>
      </c>
    </row>
    <row r="101" spans="1:11">
      <c r="A101" s="33">
        <f t="shared" si="2"/>
        <v>84</v>
      </c>
      <c r="B101" s="28" t="s">
        <v>112</v>
      </c>
      <c r="C101" s="31">
        <v>1946</v>
      </c>
      <c r="D101" s="39"/>
      <c r="E101" s="39" t="s">
        <v>25</v>
      </c>
      <c r="F101" s="35">
        <v>2</v>
      </c>
      <c r="G101" s="39">
        <v>2097</v>
      </c>
      <c r="H101" s="35">
        <v>46</v>
      </c>
      <c r="I101" s="38">
        <f>SUMIF('2020'!B:B,B101,'2020'!C:C)+SUMIF('2021'!B:B,B101,'2021'!C:C)+SUMIF('2022'!B:B,B101,'2022'!C:C)</f>
        <v>227201.26</v>
      </c>
      <c r="J101" s="40">
        <v>44925</v>
      </c>
      <c r="K101" s="38" t="s">
        <v>26</v>
      </c>
    </row>
    <row r="102" spans="1:11">
      <c r="A102" s="33">
        <f t="shared" si="2"/>
        <v>85</v>
      </c>
      <c r="B102" s="28" t="s">
        <v>113</v>
      </c>
      <c r="C102" s="31">
        <v>1952</v>
      </c>
      <c r="D102" s="39"/>
      <c r="E102" s="39" t="s">
        <v>25</v>
      </c>
      <c r="F102" s="35">
        <v>2</v>
      </c>
      <c r="G102" s="39">
        <v>284.8</v>
      </c>
      <c r="H102" s="35">
        <v>17</v>
      </c>
      <c r="I102" s="38">
        <f>SUMIF('2020'!B:B,B102,'2020'!C:C)+SUMIF('2021'!B:B,B102,'2021'!C:C)+SUMIF('2022'!B:B,B102,'2022'!C:C)</f>
        <v>2474006.23</v>
      </c>
      <c r="J102" s="40">
        <v>44925</v>
      </c>
      <c r="K102" s="38" t="s">
        <v>26</v>
      </c>
    </row>
    <row r="103" spans="1:11">
      <c r="A103" s="33">
        <f t="shared" si="2"/>
        <v>86</v>
      </c>
      <c r="B103" s="28" t="s">
        <v>114</v>
      </c>
      <c r="C103" s="31">
        <v>1952</v>
      </c>
      <c r="D103" s="39"/>
      <c r="E103" s="39" t="s">
        <v>25</v>
      </c>
      <c r="F103" s="35">
        <v>2</v>
      </c>
      <c r="G103" s="39">
        <v>1689.9</v>
      </c>
      <c r="H103" s="35">
        <v>73</v>
      </c>
      <c r="I103" s="38">
        <f>SUMIF('2020'!B:B,B103,'2020'!C:C)+SUMIF('2021'!B:B,B103,'2021'!C:C)+SUMIF('2022'!B:B,B103,'2022'!C:C)</f>
        <v>153204.85</v>
      </c>
      <c r="J103" s="40">
        <v>44925</v>
      </c>
      <c r="K103" s="38" t="s">
        <v>26</v>
      </c>
    </row>
    <row r="104" spans="1:11">
      <c r="A104" s="33">
        <f t="shared" si="2"/>
        <v>87</v>
      </c>
      <c r="B104" s="28" t="s">
        <v>115</v>
      </c>
      <c r="C104" s="31">
        <v>1946</v>
      </c>
      <c r="D104" s="39"/>
      <c r="E104" s="39" t="s">
        <v>25</v>
      </c>
      <c r="F104" s="35">
        <v>2</v>
      </c>
      <c r="G104" s="39">
        <v>1103.9000000000001</v>
      </c>
      <c r="H104" s="35">
        <v>55</v>
      </c>
      <c r="I104" s="38">
        <f>SUMIF('2020'!B:B,B104,'2020'!C:C)+SUMIF('2021'!B:B,B104,'2021'!C:C)+SUMIF('2022'!B:B,B104,'2022'!C:C)</f>
        <v>7452491.8200000003</v>
      </c>
      <c r="J104" s="40">
        <v>44925</v>
      </c>
      <c r="K104" s="38" t="s">
        <v>26</v>
      </c>
    </row>
    <row r="105" spans="1:11">
      <c r="A105" s="33">
        <f t="shared" si="2"/>
        <v>88</v>
      </c>
      <c r="B105" s="28" t="s">
        <v>116</v>
      </c>
      <c r="C105" s="31">
        <v>1988</v>
      </c>
      <c r="D105" s="39"/>
      <c r="E105" s="39" t="s">
        <v>25</v>
      </c>
      <c r="F105" s="35">
        <v>9</v>
      </c>
      <c r="G105" s="39">
        <v>3394</v>
      </c>
      <c r="H105" s="35">
        <v>180</v>
      </c>
      <c r="I105" s="38">
        <f>SUMIF('2020'!B:B,B105,'2020'!C:C)+SUMIF('2021'!B:B,B105,'2021'!C:C)+SUMIF('2022'!B:B,B105,'2022'!C:C)</f>
        <v>29967200.18</v>
      </c>
      <c r="J105" s="40">
        <v>44925</v>
      </c>
      <c r="K105" s="38" t="s">
        <v>26</v>
      </c>
    </row>
    <row r="106" spans="1:11">
      <c r="A106" s="33">
        <f t="shared" si="2"/>
        <v>89</v>
      </c>
      <c r="B106" s="28" t="s">
        <v>117</v>
      </c>
      <c r="C106" s="31">
        <v>1951</v>
      </c>
      <c r="D106" s="39"/>
      <c r="E106" s="39" t="s">
        <v>25</v>
      </c>
      <c r="F106" s="35">
        <v>2</v>
      </c>
      <c r="G106" s="39">
        <v>375.8</v>
      </c>
      <c r="H106" s="35">
        <v>20</v>
      </c>
      <c r="I106" s="38">
        <f>SUMIF('2020'!B:B,B106,'2020'!C:C)+SUMIF('2021'!B:B,B106,'2021'!C:C)+SUMIF('2022'!B:B,B106,'2022'!C:C)</f>
        <v>204913.78</v>
      </c>
      <c r="J106" s="40">
        <v>44925</v>
      </c>
      <c r="K106" s="38" t="s">
        <v>26</v>
      </c>
    </row>
    <row r="107" spans="1:11">
      <c r="A107" s="33">
        <f t="shared" si="2"/>
        <v>90</v>
      </c>
      <c r="B107" s="28" t="s">
        <v>118</v>
      </c>
      <c r="C107" s="31">
        <v>1952</v>
      </c>
      <c r="D107" s="39"/>
      <c r="E107" s="39" t="s">
        <v>25</v>
      </c>
      <c r="F107" s="35">
        <v>2</v>
      </c>
      <c r="G107" s="39">
        <v>370.3</v>
      </c>
      <c r="H107" s="35">
        <v>20</v>
      </c>
      <c r="I107" s="38">
        <f>SUMIF('2020'!B:B,B107,'2020'!C:C)+SUMIF('2021'!B:B,B107,'2021'!C:C)+SUMIF('2022'!B:B,B107,'2022'!C:C)</f>
        <v>235350.07</v>
      </c>
      <c r="J107" s="40">
        <v>44925</v>
      </c>
      <c r="K107" s="38" t="s">
        <v>26</v>
      </c>
    </row>
    <row r="108" spans="1:11">
      <c r="A108" s="33">
        <f t="shared" si="2"/>
        <v>91</v>
      </c>
      <c r="B108" s="28" t="s">
        <v>119</v>
      </c>
      <c r="C108" s="31">
        <v>1962</v>
      </c>
      <c r="D108" s="39"/>
      <c r="E108" s="39" t="s">
        <v>25</v>
      </c>
      <c r="F108" s="35">
        <v>3</v>
      </c>
      <c r="G108" s="39">
        <v>960.4</v>
      </c>
      <c r="H108" s="35">
        <v>46</v>
      </c>
      <c r="I108" s="38">
        <f>SUMIF('2020'!B:B,B108,'2020'!C:C)+SUMIF('2021'!B:B,B108,'2021'!C:C)+SUMIF('2022'!B:B,B108,'2022'!C:C)</f>
        <v>237618.8</v>
      </c>
      <c r="J108" s="40">
        <v>44925</v>
      </c>
      <c r="K108" s="38" t="s">
        <v>26</v>
      </c>
    </row>
    <row r="109" spans="1:11">
      <c r="A109" s="33">
        <f t="shared" si="2"/>
        <v>92</v>
      </c>
      <c r="B109" s="28" t="s">
        <v>120</v>
      </c>
      <c r="C109" s="31">
        <v>1951</v>
      </c>
      <c r="D109" s="39"/>
      <c r="E109" s="39" t="s">
        <v>25</v>
      </c>
      <c r="F109" s="35">
        <v>2</v>
      </c>
      <c r="G109" s="39">
        <v>55.9</v>
      </c>
      <c r="H109" s="35">
        <v>14</v>
      </c>
      <c r="I109" s="38">
        <f>SUMIF('2020'!B:B,B109,'2020'!C:C)+SUMIF('2021'!B:B,B109,'2021'!C:C)+SUMIF('2022'!B:B,B109,'2022'!C:C)</f>
        <v>3410940.16</v>
      </c>
      <c r="J109" s="40">
        <v>44925</v>
      </c>
      <c r="K109" s="38" t="s">
        <v>26</v>
      </c>
    </row>
    <row r="110" spans="1:11">
      <c r="A110" s="33">
        <f t="shared" si="2"/>
        <v>93</v>
      </c>
      <c r="B110" s="28" t="s">
        <v>121</v>
      </c>
      <c r="C110" s="31">
        <v>1961</v>
      </c>
      <c r="D110" s="39"/>
      <c r="E110" s="39" t="s">
        <v>25</v>
      </c>
      <c r="F110" s="35">
        <v>3</v>
      </c>
      <c r="G110" s="39">
        <v>941.6</v>
      </c>
      <c r="H110" s="35">
        <v>44</v>
      </c>
      <c r="I110" s="38">
        <f>SUMIF('2020'!B:B,B110,'2020'!C:C)+SUMIF('2021'!B:B,B110,'2021'!C:C)+SUMIF('2022'!B:B,B110,'2022'!C:C)</f>
        <v>4299949.62</v>
      </c>
      <c r="J110" s="40">
        <v>44925</v>
      </c>
      <c r="K110" s="38" t="s">
        <v>26</v>
      </c>
    </row>
    <row r="111" spans="1:11">
      <c r="A111" s="33">
        <f t="shared" si="2"/>
        <v>94</v>
      </c>
      <c r="B111" s="28" t="s">
        <v>122</v>
      </c>
      <c r="C111" s="31">
        <v>1951</v>
      </c>
      <c r="D111" s="39"/>
      <c r="E111" s="39" t="s">
        <v>25</v>
      </c>
      <c r="F111" s="35">
        <v>2</v>
      </c>
      <c r="G111" s="39">
        <v>732.5</v>
      </c>
      <c r="H111" s="35">
        <v>34</v>
      </c>
      <c r="I111" s="38">
        <f>SUMIF('2020'!B:B,B111,'2020'!C:C)+SUMIF('2021'!B:B,B111,'2021'!C:C)+SUMIF('2022'!B:B,B111,'2022'!C:C)</f>
        <v>199388.93</v>
      </c>
      <c r="J111" s="40">
        <v>44925</v>
      </c>
      <c r="K111" s="38" t="s">
        <v>26</v>
      </c>
    </row>
    <row r="112" spans="1:11">
      <c r="A112" s="33">
        <f t="shared" si="2"/>
        <v>95</v>
      </c>
      <c r="B112" s="28" t="s">
        <v>123</v>
      </c>
      <c r="C112" s="31">
        <v>1961</v>
      </c>
      <c r="D112" s="39"/>
      <c r="E112" s="39" t="s">
        <v>25</v>
      </c>
      <c r="F112" s="35">
        <v>2</v>
      </c>
      <c r="G112" s="39">
        <v>636.79999999999995</v>
      </c>
      <c r="H112" s="35">
        <v>32</v>
      </c>
      <c r="I112" s="38">
        <f>SUMIF('2020'!B:B,B112,'2020'!C:C)+SUMIF('2021'!B:B,B112,'2021'!C:C)+SUMIF('2022'!B:B,B112,'2022'!C:C)</f>
        <v>122617.74</v>
      </c>
      <c r="J112" s="40">
        <v>44925</v>
      </c>
      <c r="K112" s="38" t="s">
        <v>26</v>
      </c>
    </row>
    <row r="113" spans="1:11">
      <c r="A113" s="33">
        <f t="shared" si="2"/>
        <v>96</v>
      </c>
      <c r="B113" s="28" t="s">
        <v>124</v>
      </c>
      <c r="C113" s="31">
        <v>1951</v>
      </c>
      <c r="D113" s="39"/>
      <c r="E113" s="39" t="s">
        <v>25</v>
      </c>
      <c r="F113" s="35">
        <v>2</v>
      </c>
      <c r="G113" s="39">
        <v>735.2</v>
      </c>
      <c r="H113" s="35">
        <v>43</v>
      </c>
      <c r="I113" s="38">
        <f>SUMIF('2020'!B:B,B113,'2020'!C:C)+SUMIF('2021'!B:B,B113,'2021'!C:C)+SUMIF('2022'!B:B,B113,'2022'!C:C)</f>
        <v>4341000.5</v>
      </c>
      <c r="J113" s="40">
        <v>44925</v>
      </c>
      <c r="K113" s="38" t="s">
        <v>26</v>
      </c>
    </row>
    <row r="114" spans="1:11">
      <c r="A114" s="33">
        <f t="shared" si="2"/>
        <v>97</v>
      </c>
      <c r="B114" s="28" t="s">
        <v>125</v>
      </c>
      <c r="C114" s="31">
        <v>1951</v>
      </c>
      <c r="D114" s="39"/>
      <c r="E114" s="39" t="s">
        <v>25</v>
      </c>
      <c r="F114" s="35">
        <v>2</v>
      </c>
      <c r="G114" s="39">
        <v>650.1</v>
      </c>
      <c r="H114" s="35">
        <v>50</v>
      </c>
      <c r="I114" s="38">
        <f>SUMIF('2020'!B:B,B114,'2020'!C:C)+SUMIF('2021'!B:B,B114,'2021'!C:C)+SUMIF('2022'!B:B,B114,'2022'!C:C)</f>
        <v>5638945.9899999993</v>
      </c>
      <c r="J114" s="40">
        <v>44925</v>
      </c>
      <c r="K114" s="38" t="s">
        <v>26</v>
      </c>
    </row>
    <row r="115" spans="1:11">
      <c r="A115" s="3" t="s">
        <v>126</v>
      </c>
      <c r="B115" s="3"/>
      <c r="C115" s="38" t="s">
        <v>127</v>
      </c>
      <c r="D115" s="38" t="s">
        <v>127</v>
      </c>
      <c r="E115" s="38" t="s">
        <v>127</v>
      </c>
      <c r="F115" s="38" t="s">
        <v>127</v>
      </c>
      <c r="G115" s="38">
        <f>SUM(G18:G114)</f>
        <v>103001.86000000004</v>
      </c>
      <c r="H115" s="35">
        <f>SUM(H18:H114)</f>
        <v>4204</v>
      </c>
      <c r="I115" s="38">
        <f>SUM(I18:I114)</f>
        <v>183312598.68000001</v>
      </c>
      <c r="J115" s="38" t="s">
        <v>127</v>
      </c>
      <c r="K115" s="38" t="s">
        <v>127</v>
      </c>
    </row>
    <row r="116" spans="1:11">
      <c r="A116" s="41"/>
      <c r="B116" s="42" t="s">
        <v>128</v>
      </c>
      <c r="C116" s="43" t="s">
        <v>127</v>
      </c>
      <c r="D116" s="43" t="s">
        <v>127</v>
      </c>
      <c r="E116" s="43" t="s">
        <v>127</v>
      </c>
      <c r="F116" s="43" t="s">
        <v>127</v>
      </c>
      <c r="G116" s="44"/>
      <c r="H116" s="45"/>
      <c r="I116" s="46">
        <f>'2020'!C16+'2021'!C108+'2022'!C18</f>
        <v>3509815.5615579998</v>
      </c>
      <c r="J116" s="43" t="s">
        <v>127</v>
      </c>
      <c r="K116" s="43" t="s">
        <v>127</v>
      </c>
    </row>
    <row r="117" spans="1:11">
      <c r="A117" s="41"/>
      <c r="B117" s="47" t="s">
        <v>129</v>
      </c>
      <c r="C117" s="43" t="s">
        <v>127</v>
      </c>
      <c r="D117" s="43" t="s">
        <v>127</v>
      </c>
      <c r="E117" s="43" t="s">
        <v>127</v>
      </c>
      <c r="F117" s="43" t="s">
        <v>127</v>
      </c>
      <c r="G117" s="46"/>
      <c r="H117" s="45"/>
      <c r="I117" s="46">
        <f>I115+I116</f>
        <v>186822414.24155802</v>
      </c>
      <c r="J117" s="43" t="s">
        <v>127</v>
      </c>
      <c r="K117" s="43" t="s">
        <v>127</v>
      </c>
    </row>
  </sheetData>
  <autoFilter ref="A16:K119"/>
  <mergeCells count="18">
    <mergeCell ref="A17:B17"/>
    <mergeCell ref="A115:B115"/>
    <mergeCell ref="I1:J1"/>
    <mergeCell ref="I2:J2"/>
    <mergeCell ref="A10:K10"/>
    <mergeCell ref="A11:K11"/>
    <mergeCell ref="A12:A14"/>
    <mergeCell ref="B12:B14"/>
    <mergeCell ref="C12:D12"/>
    <mergeCell ref="E12:E15"/>
    <mergeCell ref="F12:F15"/>
    <mergeCell ref="G12:G14"/>
    <mergeCell ref="H12:H14"/>
    <mergeCell ref="I12:I14"/>
    <mergeCell ref="J12:J15"/>
    <mergeCell ref="K12:K15"/>
    <mergeCell ref="C13:C15"/>
    <mergeCell ref="D13:D15"/>
  </mergeCells>
  <pageMargins left="0.23611111111111099" right="0.23611111111111099" top="0.74861111111111101" bottom="0.47222222222222199" header="0.31527777777777799" footer="0.51180555555555496"/>
  <pageSetup paperSize="9" scale="67" firstPageNumber="0" fitToHeight="0" orientation="landscape" r:id="rId1"/>
  <headerFooter>
    <oddHeader>&amp;CСтраница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MK21"/>
  <sheetViews>
    <sheetView view="pageBreakPreview" zoomScale="90" zoomScaleNormal="70" zoomScalePageLayoutView="90" workbookViewId="0">
      <pane xSplit="3" ySplit="10" topLeftCell="D11" activePane="bottomRight" state="frozen"/>
      <selection pane="topRight" activeCell="D1" sqref="D1"/>
      <selection pane="bottomLeft" activeCell="A11" sqref="A11"/>
      <selection pane="bottomRight" activeCell="A17" sqref="A17:B17"/>
    </sheetView>
  </sheetViews>
  <sheetFormatPr defaultRowHeight="15.75"/>
  <cols>
    <col min="1" max="1" width="5.5703125" style="48" customWidth="1"/>
    <col min="2" max="2" width="54.28515625" style="48" customWidth="1"/>
    <col min="3" max="3" width="19.85546875" style="23" customWidth="1"/>
    <col min="4" max="4" width="18" style="23" customWidth="1"/>
    <col min="5" max="5" width="18.42578125" style="23" customWidth="1"/>
    <col min="6" max="6" width="19.140625" style="23" customWidth="1"/>
    <col min="7" max="7" width="16.85546875" style="23" customWidth="1"/>
    <col min="8" max="8" width="16.5703125" style="23" customWidth="1"/>
    <col min="9" max="9" width="18.7109375" style="23" customWidth="1"/>
    <col min="10" max="10" width="12.28515625" style="23" customWidth="1"/>
    <col min="11" max="11" width="18.85546875" style="23" customWidth="1"/>
    <col min="12" max="12" width="12" style="23" customWidth="1"/>
    <col min="13" max="13" width="18" style="23" customWidth="1"/>
    <col min="14" max="14" width="11.85546875" style="23" customWidth="1"/>
    <col min="15" max="15" width="16.85546875" style="23" customWidth="1"/>
    <col min="16" max="16" width="14.28515625" style="23" customWidth="1"/>
    <col min="17" max="17" width="10.7109375" style="23" customWidth="1"/>
    <col min="18" max="18" width="16.5703125" style="23" customWidth="1"/>
    <col min="19" max="19" width="17.42578125" style="23" customWidth="1"/>
    <col min="20" max="20" width="16.85546875" style="23" customWidth="1"/>
    <col min="21" max="21" width="18.28515625" style="49" hidden="1" customWidth="1"/>
    <col min="22" max="22" width="16.42578125" style="49" hidden="1" customWidth="1"/>
    <col min="23" max="23" width="12.7109375" style="49" hidden="1" customWidth="1"/>
    <col min="24" max="24" width="14.42578125" style="49" hidden="1" customWidth="1"/>
    <col min="25" max="25" width="14.85546875" style="49" hidden="1" customWidth="1"/>
    <col min="26" max="26" width="12.42578125" style="49" hidden="1" customWidth="1"/>
    <col min="27" max="27" width="18.5703125" style="49" hidden="1" customWidth="1"/>
    <col min="28" max="28" width="16.5703125" style="49" hidden="1" customWidth="1"/>
    <col min="29" max="29" width="15.7109375" style="49" hidden="1" customWidth="1"/>
    <col min="30" max="32" width="12.42578125" style="49" hidden="1" customWidth="1"/>
    <col min="33" max="33" width="10.7109375" style="49" hidden="1" customWidth="1"/>
    <col min="34" max="36" width="9.140625" style="49" hidden="1" customWidth="1"/>
    <col min="37" max="37" width="9.28515625" style="49" hidden="1" customWidth="1"/>
    <col min="38" max="1025" width="9.140625" style="49" customWidth="1"/>
  </cols>
  <sheetData>
    <row r="1" spans="1:38">
      <c r="A1" s="2" t="s">
        <v>130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50"/>
      <c r="V1" s="50"/>
      <c r="W1" s="50"/>
      <c r="X1" s="50"/>
      <c r="Y1" s="51"/>
      <c r="Z1" s="51"/>
      <c r="AA1" s="51"/>
      <c r="AB1" s="51"/>
      <c r="AC1" s="51"/>
      <c r="AD1" s="51"/>
    </row>
    <row r="2" spans="1:38" ht="0.75" customHeight="1">
      <c r="A2" s="21"/>
      <c r="B2" s="52"/>
      <c r="C2" s="53"/>
      <c r="D2" s="54"/>
      <c r="E2" s="53"/>
      <c r="F2" s="53"/>
      <c r="G2" s="53"/>
      <c r="H2" s="53"/>
      <c r="I2" s="53"/>
      <c r="J2" s="54"/>
      <c r="K2" s="53"/>
      <c r="L2" s="54"/>
      <c r="M2" s="53"/>
      <c r="N2" s="54"/>
      <c r="O2" s="53"/>
      <c r="P2" s="53"/>
      <c r="Q2" s="54"/>
      <c r="R2" s="53"/>
      <c r="S2" s="54"/>
      <c r="T2" s="53"/>
      <c r="U2" s="53"/>
      <c r="V2" s="53"/>
      <c r="W2" s="55"/>
      <c r="X2" s="51"/>
      <c r="Y2" s="51"/>
      <c r="Z2" s="51"/>
      <c r="AA2" s="1" t="s">
        <v>131</v>
      </c>
      <c r="AB2" s="1"/>
      <c r="AC2" s="1"/>
      <c r="AD2" s="51"/>
    </row>
    <row r="3" spans="1:38" ht="11.25" customHeight="1">
      <c r="A3" s="3" t="s">
        <v>8</v>
      </c>
      <c r="B3" s="132" t="s">
        <v>9</v>
      </c>
      <c r="C3" s="133" t="s">
        <v>132</v>
      </c>
      <c r="D3" s="134" t="s">
        <v>133</v>
      </c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56"/>
      <c r="V3" s="58"/>
      <c r="W3" s="55"/>
      <c r="X3" s="51"/>
      <c r="Y3" s="51"/>
      <c r="Z3" s="51"/>
      <c r="AA3" s="51"/>
      <c r="AB3" s="51"/>
      <c r="AC3" s="51"/>
      <c r="AD3" s="51"/>
    </row>
    <row r="4" spans="1:38" ht="30.75" customHeight="1">
      <c r="A4" s="3"/>
      <c r="B4" s="132"/>
      <c r="C4" s="133"/>
      <c r="D4" s="135" t="s">
        <v>134</v>
      </c>
      <c r="E4" s="135"/>
      <c r="F4" s="135"/>
      <c r="G4" s="135"/>
      <c r="H4" s="135"/>
      <c r="I4" s="135"/>
      <c r="J4" s="135" t="s">
        <v>135</v>
      </c>
      <c r="K4" s="135"/>
      <c r="L4" s="135" t="s">
        <v>136</v>
      </c>
      <c r="M4" s="135"/>
      <c r="N4" s="135" t="s">
        <v>137</v>
      </c>
      <c r="O4" s="135"/>
      <c r="P4" s="60"/>
      <c r="Q4" s="135" t="s">
        <v>138</v>
      </c>
      <c r="R4" s="135"/>
      <c r="S4" s="135" t="s">
        <v>139</v>
      </c>
      <c r="T4" s="5" t="s">
        <v>140</v>
      </c>
      <c r="U4" s="30"/>
      <c r="V4" s="30"/>
      <c r="W4" s="30"/>
      <c r="X4" s="30"/>
      <c r="Y4" s="30"/>
      <c r="Z4" s="30"/>
      <c r="AA4" s="132" t="s">
        <v>141</v>
      </c>
      <c r="AB4" s="132" t="s">
        <v>142</v>
      </c>
      <c r="AC4" s="132" t="s">
        <v>143</v>
      </c>
      <c r="AD4" s="51"/>
    </row>
    <row r="5" spans="1:38" ht="35.25" customHeight="1">
      <c r="A5" s="3"/>
      <c r="B5" s="132"/>
      <c r="C5" s="133"/>
      <c r="D5" s="135" t="s">
        <v>144</v>
      </c>
      <c r="E5" s="5" t="s">
        <v>145</v>
      </c>
      <c r="F5" s="5" t="s">
        <v>146</v>
      </c>
      <c r="G5" s="5" t="s">
        <v>147</v>
      </c>
      <c r="H5" s="5" t="s">
        <v>148</v>
      </c>
      <c r="I5" s="5" t="s">
        <v>149</v>
      </c>
      <c r="J5" s="135"/>
      <c r="K5" s="135"/>
      <c r="L5" s="135"/>
      <c r="M5" s="135"/>
      <c r="N5" s="135"/>
      <c r="O5" s="135"/>
      <c r="P5" s="61"/>
      <c r="Q5" s="135"/>
      <c r="R5" s="135"/>
      <c r="S5" s="135"/>
      <c r="T5" s="5"/>
      <c r="U5" s="30"/>
      <c r="V5" s="30"/>
      <c r="W5" s="30"/>
      <c r="X5" s="30"/>
      <c r="Y5" s="30"/>
      <c r="Z5" s="30"/>
      <c r="AA5" s="132"/>
      <c r="AB5" s="132"/>
      <c r="AC5" s="132"/>
      <c r="AD5" s="51"/>
    </row>
    <row r="6" spans="1:38">
      <c r="A6" s="3"/>
      <c r="B6" s="132"/>
      <c r="C6" s="133"/>
      <c r="D6" s="135"/>
      <c r="E6" s="5"/>
      <c r="F6" s="5"/>
      <c r="G6" s="5"/>
      <c r="H6" s="5"/>
      <c r="I6" s="5"/>
      <c r="J6" s="135"/>
      <c r="K6" s="135"/>
      <c r="L6" s="135"/>
      <c r="M6" s="135"/>
      <c r="N6" s="135"/>
      <c r="O6" s="135"/>
      <c r="P6" s="61" t="s">
        <v>150</v>
      </c>
      <c r="Q6" s="135"/>
      <c r="R6" s="135"/>
      <c r="S6" s="135"/>
      <c r="T6" s="5"/>
      <c r="U6" s="30" t="s">
        <v>151</v>
      </c>
      <c r="V6" s="30" t="s">
        <v>152</v>
      </c>
      <c r="W6" s="30" t="s">
        <v>153</v>
      </c>
      <c r="X6" s="30" t="s">
        <v>154</v>
      </c>
      <c r="Y6" s="30" t="s">
        <v>155</v>
      </c>
      <c r="Z6" s="30"/>
      <c r="AA6" s="132"/>
      <c r="AB6" s="132"/>
      <c r="AC6" s="132"/>
      <c r="AD6" s="51"/>
    </row>
    <row r="7" spans="1:38" ht="15.75" customHeight="1">
      <c r="A7" s="3"/>
      <c r="B7" s="132"/>
      <c r="C7" s="62"/>
      <c r="D7" s="135"/>
      <c r="E7" s="5"/>
      <c r="F7" s="5"/>
      <c r="G7" s="5"/>
      <c r="H7" s="5"/>
      <c r="I7" s="5"/>
      <c r="J7" s="135"/>
      <c r="K7" s="135"/>
      <c r="L7" s="135"/>
      <c r="M7" s="135"/>
      <c r="N7" s="135"/>
      <c r="O7" s="135"/>
      <c r="P7" s="63"/>
      <c r="Q7" s="135"/>
      <c r="R7" s="135"/>
      <c r="S7" s="135"/>
      <c r="T7" s="5"/>
      <c r="U7" s="30"/>
      <c r="V7" s="30"/>
      <c r="W7" s="30"/>
      <c r="X7" s="30"/>
      <c r="Y7" s="30"/>
      <c r="Z7" s="30"/>
      <c r="AA7" s="132"/>
      <c r="AB7" s="132"/>
      <c r="AC7" s="132"/>
      <c r="AD7" s="51"/>
    </row>
    <row r="8" spans="1:38">
      <c r="A8" s="33"/>
      <c r="B8" s="28"/>
      <c r="C8" s="30" t="s">
        <v>22</v>
      </c>
      <c r="D8" s="59" t="s">
        <v>22</v>
      </c>
      <c r="E8" s="30" t="s">
        <v>22</v>
      </c>
      <c r="F8" s="30" t="s">
        <v>22</v>
      </c>
      <c r="G8" s="30" t="s">
        <v>22</v>
      </c>
      <c r="H8" s="30" t="s">
        <v>22</v>
      </c>
      <c r="I8" s="30" t="s">
        <v>22</v>
      </c>
      <c r="J8" s="59" t="s">
        <v>156</v>
      </c>
      <c r="K8" s="30" t="s">
        <v>22</v>
      </c>
      <c r="L8" s="59" t="s">
        <v>156</v>
      </c>
      <c r="M8" s="30" t="s">
        <v>22</v>
      </c>
      <c r="N8" s="59" t="s">
        <v>156</v>
      </c>
      <c r="O8" s="30" t="s">
        <v>22</v>
      </c>
      <c r="P8" s="30" t="s">
        <v>22</v>
      </c>
      <c r="Q8" s="59" t="s">
        <v>157</v>
      </c>
      <c r="R8" s="30" t="s">
        <v>22</v>
      </c>
      <c r="S8" s="59" t="s">
        <v>22</v>
      </c>
      <c r="T8" s="30" t="s">
        <v>22</v>
      </c>
      <c r="U8" s="30"/>
      <c r="V8" s="30"/>
      <c r="W8" s="30"/>
      <c r="X8" s="30"/>
      <c r="Y8" s="30"/>
      <c r="Z8" s="30"/>
      <c r="AA8" s="132"/>
      <c r="AB8" s="132"/>
      <c r="AC8" s="132"/>
      <c r="AD8" s="23"/>
    </row>
    <row r="9" spans="1:38">
      <c r="A9" s="64">
        <v>1</v>
      </c>
      <c r="B9" s="32">
        <v>2</v>
      </c>
      <c r="C9" s="35">
        <v>3</v>
      </c>
      <c r="D9" s="35">
        <v>4</v>
      </c>
      <c r="E9" s="34">
        <v>5</v>
      </c>
      <c r="F9" s="34">
        <v>6</v>
      </c>
      <c r="G9" s="34">
        <v>7</v>
      </c>
      <c r="H9" s="34">
        <v>8</v>
      </c>
      <c r="I9" s="34">
        <v>9</v>
      </c>
      <c r="J9" s="34">
        <v>10</v>
      </c>
      <c r="K9" s="34">
        <v>11</v>
      </c>
      <c r="L9" s="34">
        <v>12</v>
      </c>
      <c r="M9" s="34">
        <v>13</v>
      </c>
      <c r="N9" s="34">
        <v>14</v>
      </c>
      <c r="O9" s="34">
        <v>15</v>
      </c>
      <c r="P9" s="34">
        <v>16</v>
      </c>
      <c r="Q9" s="34">
        <v>17</v>
      </c>
      <c r="R9" s="34">
        <v>18</v>
      </c>
      <c r="S9" s="34">
        <v>19</v>
      </c>
      <c r="T9" s="32">
        <v>20</v>
      </c>
      <c r="U9" s="65"/>
      <c r="V9" s="66"/>
      <c r="W9" s="66"/>
      <c r="X9" s="67"/>
      <c r="Y9" s="22"/>
      <c r="Z9" s="22"/>
      <c r="AA9" s="22"/>
      <c r="AB9" s="22"/>
      <c r="AC9" s="22"/>
      <c r="AD9" s="22"/>
    </row>
    <row r="10" spans="1:38">
      <c r="A10" s="136" t="s">
        <v>158</v>
      </c>
      <c r="B10" s="136"/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68"/>
      <c r="V10" s="68"/>
      <c r="W10" s="68"/>
      <c r="X10" s="68"/>
      <c r="Y10" s="53"/>
      <c r="Z10" s="53"/>
      <c r="AA10" s="53"/>
      <c r="AB10" s="55"/>
      <c r="AC10" s="51"/>
      <c r="AD10" s="51"/>
      <c r="AE10" s="51"/>
      <c r="AF10" s="51"/>
      <c r="AG10" s="51"/>
      <c r="AH10" s="51"/>
      <c r="AI10" s="51"/>
      <c r="AJ10" s="51"/>
      <c r="AK10" s="51"/>
      <c r="AL10" s="51"/>
    </row>
    <row r="11" spans="1:38">
      <c r="A11" s="37" t="s">
        <v>23</v>
      </c>
      <c r="B11" s="37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56"/>
      <c r="V11" s="56"/>
      <c r="W11" s="56"/>
      <c r="X11" s="56"/>
      <c r="Y11" s="56"/>
      <c r="Z11" s="53"/>
      <c r="AA11" s="53"/>
      <c r="AB11" s="55"/>
      <c r="AC11" s="51"/>
      <c r="AD11" s="51"/>
      <c r="AE11" s="51"/>
      <c r="AF11" s="51"/>
      <c r="AG11" s="51"/>
      <c r="AH11" s="51"/>
      <c r="AI11" s="51"/>
      <c r="AJ11" s="51"/>
      <c r="AK11" s="51"/>
      <c r="AL11" s="51"/>
    </row>
    <row r="12" spans="1:38">
      <c r="A12" s="33">
        <v>1</v>
      </c>
      <c r="B12" s="28" t="s">
        <v>30</v>
      </c>
      <c r="C12" s="38">
        <f>D12+K12+M12+O12+P12+R12+S12+T12</f>
        <v>4952852.4000000004</v>
      </c>
      <c r="D12" s="38">
        <f>E12+F12+G12+H12+I12</f>
        <v>4952852.4000000004</v>
      </c>
      <c r="E12" s="38"/>
      <c r="F12" s="38">
        <v>4952852.4000000004</v>
      </c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56"/>
      <c r="V12" s="56"/>
      <c r="W12" s="56"/>
      <c r="X12" s="56"/>
      <c r="Y12" s="56"/>
      <c r="Z12" s="53"/>
      <c r="AA12" s="53"/>
      <c r="AB12" s="55"/>
      <c r="AC12" s="51"/>
      <c r="AD12" s="51"/>
      <c r="AE12" s="51"/>
      <c r="AF12" s="51"/>
      <c r="AG12" s="51"/>
      <c r="AH12" s="51"/>
      <c r="AI12" s="51"/>
      <c r="AJ12" s="51"/>
      <c r="AK12" s="51"/>
      <c r="AL12" s="51"/>
    </row>
    <row r="13" spans="1:38" ht="22.15" customHeight="1">
      <c r="A13" s="33">
        <f>A12+1</f>
        <v>2</v>
      </c>
      <c r="B13" s="28" t="s">
        <v>71</v>
      </c>
      <c r="C13" s="38">
        <f>D13+K13+M13+O13+P13+R13+S13+T13</f>
        <v>1883319.65</v>
      </c>
      <c r="D13" s="38">
        <f>E13+F13+G13+H13+I13</f>
        <v>1883319.65</v>
      </c>
      <c r="E13" s="38"/>
      <c r="F13" s="38">
        <v>1883319.65</v>
      </c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56"/>
      <c r="V13" s="56"/>
      <c r="W13" s="56"/>
      <c r="X13" s="56"/>
      <c r="Y13" s="56"/>
      <c r="Z13" s="53"/>
      <c r="AA13" s="53"/>
      <c r="AB13" s="55"/>
      <c r="AC13" s="51"/>
      <c r="AD13" s="51"/>
      <c r="AE13" s="51"/>
      <c r="AF13" s="51"/>
      <c r="AG13" s="51"/>
      <c r="AH13" s="51"/>
      <c r="AI13" s="51"/>
      <c r="AJ13" s="51"/>
      <c r="AK13" s="51"/>
      <c r="AL13" s="51"/>
    </row>
    <row r="14" spans="1:38" ht="22.9" customHeight="1">
      <c r="A14" s="33" t="s">
        <v>126</v>
      </c>
      <c r="B14" s="33"/>
      <c r="C14" s="38">
        <f t="shared" ref="C14:T14" si="0">SUM(C12:C13)</f>
        <v>6836172.0500000007</v>
      </c>
      <c r="D14" s="38">
        <f t="shared" si="0"/>
        <v>6836172.0500000007</v>
      </c>
      <c r="E14" s="38">
        <f t="shared" si="0"/>
        <v>0</v>
      </c>
      <c r="F14" s="38">
        <f t="shared" si="0"/>
        <v>6836172.0500000007</v>
      </c>
      <c r="G14" s="38">
        <f t="shared" si="0"/>
        <v>0</v>
      </c>
      <c r="H14" s="38">
        <f t="shared" si="0"/>
        <v>0</v>
      </c>
      <c r="I14" s="38">
        <f t="shared" si="0"/>
        <v>0</v>
      </c>
      <c r="J14" s="38">
        <f t="shared" si="0"/>
        <v>0</v>
      </c>
      <c r="K14" s="38">
        <f t="shared" si="0"/>
        <v>0</v>
      </c>
      <c r="L14" s="38">
        <f t="shared" si="0"/>
        <v>0</v>
      </c>
      <c r="M14" s="38">
        <f t="shared" si="0"/>
        <v>0</v>
      </c>
      <c r="N14" s="38">
        <f t="shared" si="0"/>
        <v>0</v>
      </c>
      <c r="O14" s="38">
        <f t="shared" si="0"/>
        <v>0</v>
      </c>
      <c r="P14" s="38">
        <f t="shared" si="0"/>
        <v>0</v>
      </c>
      <c r="Q14" s="38">
        <f t="shared" si="0"/>
        <v>0</v>
      </c>
      <c r="R14" s="38">
        <f t="shared" si="0"/>
        <v>0</v>
      </c>
      <c r="S14" s="38">
        <f t="shared" si="0"/>
        <v>0</v>
      </c>
      <c r="T14" s="38">
        <f t="shared" si="0"/>
        <v>0</v>
      </c>
      <c r="U14" s="69"/>
      <c r="V14" s="56"/>
      <c r="W14" s="56"/>
      <c r="X14" s="56"/>
      <c r="Y14" s="56"/>
      <c r="Z14" s="53"/>
      <c r="AA14" s="53"/>
      <c r="AB14" s="55"/>
      <c r="AC14" s="51"/>
      <c r="AD14" s="51"/>
      <c r="AE14" s="51"/>
      <c r="AF14" s="51"/>
      <c r="AG14" s="51"/>
      <c r="AH14" s="51"/>
      <c r="AI14" s="51"/>
      <c r="AJ14" s="51"/>
      <c r="AK14" s="51"/>
      <c r="AL14" s="51"/>
    </row>
    <row r="15" spans="1:38" ht="19.899999999999999" customHeight="1">
      <c r="A15" s="137" t="s">
        <v>159</v>
      </c>
      <c r="B15" s="137"/>
      <c r="C15" s="43">
        <f t="shared" ref="C15:T15" si="1">C14</f>
        <v>6836172.0500000007</v>
      </c>
      <c r="D15" s="43">
        <f t="shared" si="1"/>
        <v>6836172.0500000007</v>
      </c>
      <c r="E15" s="43">
        <f t="shared" si="1"/>
        <v>0</v>
      </c>
      <c r="F15" s="43">
        <f t="shared" si="1"/>
        <v>6836172.0500000007</v>
      </c>
      <c r="G15" s="43">
        <f t="shared" si="1"/>
        <v>0</v>
      </c>
      <c r="H15" s="43">
        <f t="shared" si="1"/>
        <v>0</v>
      </c>
      <c r="I15" s="43">
        <f t="shared" si="1"/>
        <v>0</v>
      </c>
      <c r="J15" s="43">
        <f t="shared" si="1"/>
        <v>0</v>
      </c>
      <c r="K15" s="43">
        <f t="shared" si="1"/>
        <v>0</v>
      </c>
      <c r="L15" s="43">
        <f t="shared" si="1"/>
        <v>0</v>
      </c>
      <c r="M15" s="43">
        <f t="shared" si="1"/>
        <v>0</v>
      </c>
      <c r="N15" s="43">
        <f t="shared" si="1"/>
        <v>0</v>
      </c>
      <c r="O15" s="43">
        <f t="shared" si="1"/>
        <v>0</v>
      </c>
      <c r="P15" s="43">
        <f t="shared" si="1"/>
        <v>0</v>
      </c>
      <c r="Q15" s="43">
        <f t="shared" si="1"/>
        <v>0</v>
      </c>
      <c r="R15" s="43">
        <f t="shared" si="1"/>
        <v>0</v>
      </c>
      <c r="S15" s="43">
        <f t="shared" si="1"/>
        <v>0</v>
      </c>
      <c r="T15" s="43">
        <f t="shared" si="1"/>
        <v>0</v>
      </c>
      <c r="U15" s="69"/>
      <c r="V15" s="56"/>
      <c r="W15" s="56"/>
      <c r="X15" s="56"/>
      <c r="Y15" s="56"/>
      <c r="Z15" s="53"/>
      <c r="AA15" s="53"/>
      <c r="AB15" s="55"/>
      <c r="AC15" s="51"/>
      <c r="AD15" s="51"/>
      <c r="AE15" s="51"/>
      <c r="AF15" s="51"/>
      <c r="AG15" s="51"/>
      <c r="AH15" s="51"/>
      <c r="AI15" s="51"/>
      <c r="AJ15" s="51"/>
      <c r="AK15" s="51"/>
      <c r="AL15" s="51"/>
    </row>
    <row r="16" spans="1:38" ht="18.600000000000001" customHeight="1">
      <c r="A16" s="138" t="s">
        <v>128</v>
      </c>
      <c r="B16" s="138"/>
      <c r="C16" s="43">
        <f>(F15)*0.0214</f>
        <v>146294.08186999999</v>
      </c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</row>
    <row r="17" spans="1:27" ht="23.25" customHeight="1">
      <c r="A17" s="139" t="s">
        <v>129</v>
      </c>
      <c r="B17" s="139"/>
      <c r="C17" s="43">
        <f>C15+C16</f>
        <v>6982466.1318700006</v>
      </c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</row>
    <row r="18" spans="1:27" ht="17.45" customHeight="1"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</row>
    <row r="19" spans="1:27" hidden="1">
      <c r="C19" s="53" t="e">
        <f>#REF!-#REF!</f>
        <v>#REF!</v>
      </c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</row>
    <row r="20" spans="1:27" hidden="1">
      <c r="H20" s="53"/>
      <c r="J20" s="53" t="e">
        <f>#REF!+#REF!+#REF!+#REF!+#REF!+#REF!+#REF!+#REF!</f>
        <v>#REF!</v>
      </c>
    </row>
    <row r="21" spans="1:27" hidden="1">
      <c r="AA21" s="70" t="e">
        <v>#NAME?</v>
      </c>
    </row>
  </sheetData>
  <autoFilter ref="A9:AC17"/>
  <mergeCells count="26">
    <mergeCell ref="I5:I7"/>
    <mergeCell ref="A10:T10"/>
    <mergeCell ref="A15:B15"/>
    <mergeCell ref="A16:B16"/>
    <mergeCell ref="A17:B17"/>
    <mergeCell ref="D5:D7"/>
    <mergeCell ref="E5:E7"/>
    <mergeCell ref="F5:F7"/>
    <mergeCell ref="G5:G7"/>
    <mergeCell ref="H5:H7"/>
    <mergeCell ref="A1:T1"/>
    <mergeCell ref="AA2:AC2"/>
    <mergeCell ref="A3:A7"/>
    <mergeCell ref="B3:B7"/>
    <mergeCell ref="C3:C6"/>
    <mergeCell ref="D3:T3"/>
    <mergeCell ref="D4:I4"/>
    <mergeCell ref="J4:K7"/>
    <mergeCell ref="L4:M7"/>
    <mergeCell ref="N4:O7"/>
    <mergeCell ref="Q4:R7"/>
    <mergeCell ref="S4:S7"/>
    <mergeCell ref="T4:T7"/>
    <mergeCell ref="AA4:AA8"/>
    <mergeCell ref="AB4:AB8"/>
    <mergeCell ref="AC4:AC8"/>
  </mergeCells>
  <pageMargins left="0.23611111111111099" right="0.23611111111111099" top="0.55138888888888904" bottom="0.39374999999999999" header="0.31527777777777799" footer="0.51180555555555496"/>
  <pageSetup paperSize="9" scale="40" firstPageNumber="0" orientation="landscape" horizontalDpi="300" verticalDpi="300" r:id="rId1"/>
  <headerFooter>
    <oddHeader>&amp;CСтраница &amp;P</oddHeader>
  </headerFooter>
  <rowBreaks count="1" manualBreakCount="1">
    <brk id="52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K111"/>
  <sheetViews>
    <sheetView view="pageBreakPreview" zoomScale="90" zoomScaleNormal="63" zoomScalePageLayoutView="90" workbookViewId="0">
      <pane xSplit="3" ySplit="8" topLeftCell="M9" activePane="bottomRight" state="frozen"/>
      <selection pane="topRight" activeCell="M1" sqref="M1"/>
      <selection pane="bottomLeft" activeCell="A93" sqref="A93"/>
      <selection pane="bottomRight" activeCell="C107" sqref="C107"/>
    </sheetView>
  </sheetViews>
  <sheetFormatPr defaultRowHeight="15.75"/>
  <cols>
    <col min="1" max="1" width="6.28515625" style="71" customWidth="1"/>
    <col min="2" max="2" width="54.85546875" style="72" customWidth="1"/>
    <col min="3" max="3" width="20.42578125" style="53" customWidth="1"/>
    <col min="4" max="4" width="19.140625" style="53" customWidth="1"/>
    <col min="5" max="5" width="17.85546875" style="53" customWidth="1"/>
    <col min="6" max="6" width="18" style="53" customWidth="1"/>
    <col min="7" max="7" width="19" style="53" customWidth="1"/>
    <col min="8" max="8" width="16.5703125" style="53" customWidth="1"/>
    <col min="9" max="9" width="19.7109375" style="53" customWidth="1"/>
    <col min="10" max="10" width="8.42578125" style="53" hidden="1" customWidth="1"/>
    <col min="11" max="11" width="19.85546875" style="53" hidden="1" customWidth="1"/>
    <col min="12" max="12" width="22.42578125" style="53" hidden="1" customWidth="1"/>
    <col min="13" max="13" width="12.5703125" style="53" customWidth="1"/>
    <col min="14" max="14" width="19.140625" style="53" customWidth="1"/>
    <col min="15" max="15" width="11.85546875" style="53" customWidth="1"/>
    <col min="16" max="16" width="18.7109375" style="53" customWidth="1"/>
    <col min="17" max="17" width="13" style="53" customWidth="1"/>
    <col min="18" max="18" width="19.5703125" style="53" customWidth="1"/>
    <col min="19" max="19" width="10.85546875" style="53" customWidth="1"/>
    <col min="20" max="20" width="12.5703125" style="53" customWidth="1"/>
    <col min="21" max="21" width="17.5703125" style="53" customWidth="1"/>
    <col min="22" max="22" width="11.7109375" style="53" customWidth="1"/>
    <col min="23" max="23" width="17.5703125" style="53" customWidth="1"/>
    <col min="24" max="24" width="16.28515625" style="53" customWidth="1"/>
    <col min="25" max="25" width="19.7109375" style="53" customWidth="1"/>
    <col min="26" max="26" width="18.7109375" style="73" hidden="1" customWidth="1"/>
    <col min="27" max="27" width="19.140625" style="73" hidden="1" customWidth="1"/>
    <col min="28" max="28" width="16.85546875" style="73" hidden="1" customWidth="1"/>
    <col min="29" max="29" width="16.140625" style="73" hidden="1" customWidth="1"/>
    <col min="30" max="30" width="15.5703125" style="73" hidden="1" customWidth="1"/>
    <col min="31" max="31" width="18.140625" style="73" hidden="1" customWidth="1"/>
    <col min="32" max="32" width="23.5703125" style="73" hidden="1" customWidth="1"/>
    <col min="33" max="33" width="16.85546875" style="73" hidden="1" customWidth="1"/>
    <col min="34" max="34" width="15.85546875" style="73" hidden="1" customWidth="1"/>
    <col min="35" max="35" width="16.7109375" style="74" hidden="1" customWidth="1"/>
    <col min="36" max="37" width="11.5703125" style="74" hidden="1"/>
    <col min="38" max="1025" width="9.140625" style="74" customWidth="1"/>
  </cols>
  <sheetData>
    <row r="1" spans="1:34">
      <c r="A1" s="2" t="s">
        <v>160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75"/>
      <c r="AA1" s="75"/>
      <c r="AB1" s="75"/>
      <c r="AC1" s="75"/>
      <c r="AD1" s="76"/>
      <c r="AE1" s="76"/>
      <c r="AF1" s="76"/>
      <c r="AG1" s="76"/>
      <c r="AH1" s="76"/>
    </row>
    <row r="2" spans="1:34">
      <c r="A2" s="24"/>
      <c r="B2" s="55"/>
      <c r="Z2" s="77"/>
      <c r="AA2" s="77"/>
      <c r="AB2" s="78"/>
      <c r="AC2" s="76"/>
      <c r="AD2" s="76"/>
      <c r="AE2" s="76"/>
      <c r="AF2" s="140" t="s">
        <v>131</v>
      </c>
      <c r="AG2" s="140"/>
      <c r="AH2" s="140"/>
    </row>
    <row r="3" spans="1:34" ht="47.25">
      <c r="A3" s="79" t="s">
        <v>8</v>
      </c>
      <c r="B3" s="80" t="s">
        <v>9</v>
      </c>
      <c r="C3" s="57" t="s">
        <v>132</v>
      </c>
      <c r="D3" s="81" t="s">
        <v>133</v>
      </c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3"/>
      <c r="Z3" s="77"/>
      <c r="AA3" s="77"/>
      <c r="AB3" s="78"/>
      <c r="AC3" s="76"/>
      <c r="AD3" s="76"/>
      <c r="AE3" s="76"/>
      <c r="AF3" s="76"/>
      <c r="AG3" s="76"/>
      <c r="AH3" s="76"/>
    </row>
    <row r="4" spans="1:34" ht="15" customHeight="1">
      <c r="A4" s="84"/>
      <c r="B4" s="85"/>
      <c r="C4" s="86"/>
      <c r="D4" s="5" t="s">
        <v>134</v>
      </c>
      <c r="E4" s="5"/>
      <c r="F4" s="5"/>
      <c r="G4" s="5"/>
      <c r="H4" s="5"/>
      <c r="I4" s="5"/>
      <c r="J4" s="5" t="s">
        <v>161</v>
      </c>
      <c r="K4" s="5"/>
      <c r="L4" s="5"/>
      <c r="M4" s="5" t="s">
        <v>135</v>
      </c>
      <c r="N4" s="5"/>
      <c r="O4" s="5" t="s">
        <v>136</v>
      </c>
      <c r="P4" s="5"/>
      <c r="Q4" s="5" t="s">
        <v>137</v>
      </c>
      <c r="R4" s="5"/>
      <c r="S4" s="60"/>
      <c r="T4" s="5" t="s">
        <v>162</v>
      </c>
      <c r="U4" s="5"/>
      <c r="V4" s="5" t="s">
        <v>138</v>
      </c>
      <c r="W4" s="5"/>
      <c r="X4" s="5" t="s">
        <v>139</v>
      </c>
      <c r="Y4" s="5" t="s">
        <v>140</v>
      </c>
      <c r="Z4" s="87"/>
      <c r="AA4" s="87"/>
      <c r="AB4" s="87"/>
      <c r="AC4" s="87"/>
      <c r="AD4" s="87"/>
      <c r="AE4" s="87"/>
      <c r="AF4" s="87"/>
      <c r="AG4" s="87"/>
      <c r="AH4" s="87"/>
    </row>
    <row r="5" spans="1:34" ht="15" customHeight="1">
      <c r="A5" s="84"/>
      <c r="B5" s="85"/>
      <c r="C5" s="86"/>
      <c r="D5" s="5" t="s">
        <v>144</v>
      </c>
      <c r="E5" s="5" t="s">
        <v>145</v>
      </c>
      <c r="F5" s="5" t="s">
        <v>146</v>
      </c>
      <c r="G5" s="5" t="s">
        <v>147</v>
      </c>
      <c r="H5" s="5" t="s">
        <v>148</v>
      </c>
      <c r="I5" s="5" t="s">
        <v>149</v>
      </c>
      <c r="J5" s="5"/>
      <c r="K5" s="5" t="s">
        <v>163</v>
      </c>
      <c r="L5" s="5" t="s">
        <v>164</v>
      </c>
      <c r="M5" s="5"/>
      <c r="N5" s="5"/>
      <c r="O5" s="5"/>
      <c r="P5" s="5"/>
      <c r="Q5" s="5"/>
      <c r="R5" s="5"/>
      <c r="S5" s="61"/>
      <c r="T5" s="5"/>
      <c r="U5" s="5"/>
      <c r="V5" s="5"/>
      <c r="W5" s="5"/>
      <c r="X5" s="5"/>
      <c r="Y5" s="5"/>
      <c r="Z5" s="88"/>
      <c r="AA5" s="88"/>
      <c r="AB5" s="88"/>
      <c r="AC5" s="88"/>
      <c r="AD5" s="88"/>
      <c r="AE5" s="88"/>
      <c r="AF5" s="88"/>
      <c r="AG5" s="88"/>
      <c r="AH5" s="88"/>
    </row>
    <row r="6" spans="1:34">
      <c r="A6" s="84"/>
      <c r="B6" s="85"/>
      <c r="C6" s="86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61" t="s">
        <v>150</v>
      </c>
      <c r="T6" s="5"/>
      <c r="U6" s="5"/>
      <c r="V6" s="5"/>
      <c r="W6" s="5"/>
      <c r="X6" s="5"/>
      <c r="Y6" s="5"/>
      <c r="Z6" s="89"/>
      <c r="AA6" s="90"/>
      <c r="AB6" s="90"/>
      <c r="AC6" s="90"/>
      <c r="AD6" s="90"/>
      <c r="AE6" s="90"/>
      <c r="AF6" s="90"/>
      <c r="AG6" s="90"/>
      <c r="AH6" s="90"/>
    </row>
    <row r="7" spans="1:34" ht="45.75" customHeight="1">
      <c r="A7" s="91"/>
      <c r="B7" s="92"/>
      <c r="C7" s="62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63"/>
      <c r="T7" s="5"/>
      <c r="U7" s="5"/>
      <c r="V7" s="5"/>
      <c r="W7" s="5"/>
      <c r="X7" s="5"/>
      <c r="Y7" s="5"/>
      <c r="Z7" s="93" t="s">
        <v>165</v>
      </c>
      <c r="AA7" s="94" t="s">
        <v>166</v>
      </c>
      <c r="AB7" s="95" t="s">
        <v>167</v>
      </c>
      <c r="AC7" s="95" t="s">
        <v>168</v>
      </c>
      <c r="AD7" s="95" t="s">
        <v>169</v>
      </c>
      <c r="AE7" s="95" t="s">
        <v>141</v>
      </c>
      <c r="AF7" s="95" t="s">
        <v>143</v>
      </c>
      <c r="AG7" s="95" t="s">
        <v>170</v>
      </c>
      <c r="AH7" s="95" t="s">
        <v>142</v>
      </c>
    </row>
    <row r="8" spans="1:34">
      <c r="A8" s="64"/>
      <c r="B8" s="96"/>
      <c r="C8" s="30" t="s">
        <v>22</v>
      </c>
      <c r="D8" s="30" t="s">
        <v>22</v>
      </c>
      <c r="E8" s="30" t="s">
        <v>22</v>
      </c>
      <c r="F8" s="30" t="s">
        <v>22</v>
      </c>
      <c r="G8" s="30" t="s">
        <v>22</v>
      </c>
      <c r="H8" s="30" t="s">
        <v>22</v>
      </c>
      <c r="I8" s="30" t="s">
        <v>22</v>
      </c>
      <c r="J8" s="30" t="s">
        <v>171</v>
      </c>
      <c r="K8" s="30" t="s">
        <v>22</v>
      </c>
      <c r="L8" s="30" t="s">
        <v>22</v>
      </c>
      <c r="M8" s="30" t="s">
        <v>156</v>
      </c>
      <c r="N8" s="30" t="s">
        <v>22</v>
      </c>
      <c r="O8" s="30" t="s">
        <v>156</v>
      </c>
      <c r="P8" s="30" t="s">
        <v>22</v>
      </c>
      <c r="Q8" s="30" t="s">
        <v>156</v>
      </c>
      <c r="R8" s="30" t="s">
        <v>22</v>
      </c>
      <c r="S8" s="30" t="s">
        <v>22</v>
      </c>
      <c r="T8" s="30"/>
      <c r="U8" s="30"/>
      <c r="V8" s="30" t="s">
        <v>157</v>
      </c>
      <c r="W8" s="30" t="s">
        <v>22</v>
      </c>
      <c r="X8" s="30" t="s">
        <v>22</v>
      </c>
      <c r="Y8" s="30" t="s">
        <v>22</v>
      </c>
      <c r="Z8" s="97"/>
      <c r="AA8" s="98"/>
      <c r="AB8" s="98"/>
      <c r="AC8" s="98"/>
      <c r="AD8" s="98"/>
      <c r="AE8" s="98"/>
      <c r="AF8" s="98"/>
      <c r="AG8" s="98"/>
      <c r="AH8" s="98"/>
    </row>
    <row r="9" spans="1:34">
      <c r="A9" s="64">
        <v>1</v>
      </c>
      <c r="B9" s="32">
        <v>2</v>
      </c>
      <c r="C9" s="35">
        <v>3</v>
      </c>
      <c r="D9" s="32">
        <v>4</v>
      </c>
      <c r="E9" s="35">
        <v>5</v>
      </c>
      <c r="F9" s="32">
        <v>6</v>
      </c>
      <c r="G9" s="35">
        <v>7</v>
      </c>
      <c r="H9" s="32">
        <v>8</v>
      </c>
      <c r="I9" s="35">
        <v>9</v>
      </c>
      <c r="J9" s="32">
        <v>10</v>
      </c>
      <c r="K9" s="35">
        <v>11</v>
      </c>
      <c r="L9" s="32">
        <v>12</v>
      </c>
      <c r="M9" s="35">
        <v>10</v>
      </c>
      <c r="N9" s="32">
        <v>11</v>
      </c>
      <c r="O9" s="35">
        <v>12</v>
      </c>
      <c r="P9" s="32">
        <v>13</v>
      </c>
      <c r="Q9" s="35">
        <v>14</v>
      </c>
      <c r="R9" s="32">
        <v>15</v>
      </c>
      <c r="S9" s="35">
        <v>16</v>
      </c>
      <c r="T9" s="35">
        <v>17</v>
      </c>
      <c r="U9" s="35">
        <v>18</v>
      </c>
      <c r="V9" s="32">
        <v>19</v>
      </c>
      <c r="W9" s="35">
        <v>20</v>
      </c>
      <c r="X9" s="32">
        <v>21</v>
      </c>
      <c r="Y9" s="35">
        <v>22</v>
      </c>
      <c r="Z9" s="99"/>
      <c r="AA9" s="87"/>
      <c r="AB9" s="87"/>
      <c r="AC9" s="77"/>
      <c r="AD9" s="77"/>
      <c r="AE9" s="77"/>
      <c r="AF9" s="77"/>
      <c r="AG9" s="77"/>
      <c r="AH9" s="77"/>
    </row>
    <row r="10" spans="1:34">
      <c r="A10" s="100" t="s">
        <v>23</v>
      </c>
      <c r="B10" s="101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</row>
    <row r="11" spans="1:34">
      <c r="A11" s="64">
        <v>1</v>
      </c>
      <c r="B11" s="102" t="s">
        <v>24</v>
      </c>
      <c r="C11" s="38">
        <f t="shared" ref="C11:C42" si="0">D11+K11+L11+N11+P11+R11+S11+U11+W11+X11+Y11</f>
        <v>159904</v>
      </c>
      <c r="D11" s="38">
        <f t="shared" ref="D11:D42" si="1">E11+F11+G11+H11+I11</f>
        <v>0</v>
      </c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103">
        <f t="shared" ref="Y11:Y25" si="2">Z11+AA11+AB11+AC11+AD11+AE11+AF11+AG11+AH11</f>
        <v>159904</v>
      </c>
      <c r="Z11" s="104"/>
      <c r="AA11" s="105"/>
      <c r="AB11" s="105"/>
      <c r="AC11" s="105"/>
      <c r="AD11" s="105"/>
      <c r="AE11" s="105">
        <v>159904</v>
      </c>
      <c r="AF11" s="105"/>
      <c r="AG11" s="105"/>
      <c r="AH11" s="105"/>
    </row>
    <row r="12" spans="1:34">
      <c r="A12" s="64">
        <f t="shared" ref="A12:A43" si="3">A11+1</f>
        <v>2</v>
      </c>
      <c r="B12" s="102" t="s">
        <v>27</v>
      </c>
      <c r="C12" s="38">
        <f t="shared" si="0"/>
        <v>175265.44</v>
      </c>
      <c r="D12" s="38">
        <f t="shared" si="1"/>
        <v>0</v>
      </c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103">
        <f t="shared" si="2"/>
        <v>175265.44</v>
      </c>
      <c r="Z12" s="104"/>
      <c r="AA12" s="105"/>
      <c r="AB12" s="105"/>
      <c r="AC12" s="105"/>
      <c r="AD12" s="105"/>
      <c r="AE12" s="105">
        <v>175265.44</v>
      </c>
      <c r="AF12" s="106"/>
      <c r="AG12" s="105"/>
      <c r="AH12" s="105"/>
    </row>
    <row r="13" spans="1:34">
      <c r="A13" s="64">
        <f t="shared" si="3"/>
        <v>3</v>
      </c>
      <c r="B13" s="102" t="s">
        <v>28</v>
      </c>
      <c r="C13" s="38">
        <f t="shared" si="0"/>
        <v>184378.81</v>
      </c>
      <c r="D13" s="38">
        <f t="shared" si="1"/>
        <v>0</v>
      </c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103">
        <f t="shared" si="2"/>
        <v>184378.81</v>
      </c>
      <c r="Z13" s="104"/>
      <c r="AA13" s="105"/>
      <c r="AB13" s="105"/>
      <c r="AC13" s="105"/>
      <c r="AD13" s="105"/>
      <c r="AE13" s="105">
        <v>184378.81</v>
      </c>
      <c r="AF13" s="105"/>
      <c r="AG13" s="105"/>
      <c r="AH13" s="105"/>
    </row>
    <row r="14" spans="1:34">
      <c r="A14" s="64">
        <f t="shared" si="3"/>
        <v>4</v>
      </c>
      <c r="B14" s="102" t="s">
        <v>29</v>
      </c>
      <c r="C14" s="38">
        <f t="shared" si="0"/>
        <v>182269.61</v>
      </c>
      <c r="D14" s="38">
        <f t="shared" si="1"/>
        <v>0</v>
      </c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103">
        <f t="shared" si="2"/>
        <v>182269.61</v>
      </c>
      <c r="Z14" s="104"/>
      <c r="AA14" s="105"/>
      <c r="AB14" s="105"/>
      <c r="AC14" s="105"/>
      <c r="AD14" s="105"/>
      <c r="AE14" s="105">
        <v>182269.61</v>
      </c>
      <c r="AF14" s="105"/>
      <c r="AG14" s="105"/>
      <c r="AH14" s="105"/>
    </row>
    <row r="15" spans="1:34">
      <c r="A15" s="64">
        <f t="shared" si="3"/>
        <v>5</v>
      </c>
      <c r="B15" s="102" t="s">
        <v>30</v>
      </c>
      <c r="C15" s="38">
        <f t="shared" si="0"/>
        <v>223133.24</v>
      </c>
      <c r="D15" s="38">
        <f t="shared" si="1"/>
        <v>0</v>
      </c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103">
        <f t="shared" si="2"/>
        <v>223133.24</v>
      </c>
      <c r="Z15" s="104"/>
      <c r="AA15" s="105"/>
      <c r="AB15" s="105">
        <v>116780.94</v>
      </c>
      <c r="AC15" s="105"/>
      <c r="AD15" s="105">
        <v>106352.3</v>
      </c>
      <c r="AE15" s="105"/>
      <c r="AF15" s="105"/>
      <c r="AG15" s="105"/>
      <c r="AH15" s="105"/>
    </row>
    <row r="16" spans="1:34">
      <c r="A16" s="64">
        <f t="shared" si="3"/>
        <v>6</v>
      </c>
      <c r="B16" s="102" t="s">
        <v>31</v>
      </c>
      <c r="C16" s="38">
        <f t="shared" si="0"/>
        <v>565443.28</v>
      </c>
      <c r="D16" s="38">
        <f t="shared" si="1"/>
        <v>0</v>
      </c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103">
        <f t="shared" si="2"/>
        <v>565443.28</v>
      </c>
      <c r="Z16" s="104"/>
      <c r="AA16" s="105"/>
      <c r="AB16" s="105"/>
      <c r="AC16" s="105"/>
      <c r="AD16" s="105"/>
      <c r="AE16" s="105"/>
      <c r="AF16" s="105">
        <v>565443.28</v>
      </c>
      <c r="AG16" s="105"/>
      <c r="AH16" s="105"/>
    </row>
    <row r="17" spans="1:34">
      <c r="A17" s="64">
        <f t="shared" si="3"/>
        <v>7</v>
      </c>
      <c r="B17" s="102" t="s">
        <v>32</v>
      </c>
      <c r="C17" s="38">
        <f t="shared" si="0"/>
        <v>174389.92</v>
      </c>
      <c r="D17" s="38">
        <f t="shared" si="1"/>
        <v>0</v>
      </c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103">
        <f t="shared" si="2"/>
        <v>174389.92</v>
      </c>
      <c r="Z17" s="104"/>
      <c r="AA17" s="105"/>
      <c r="AB17" s="105"/>
      <c r="AC17" s="105"/>
      <c r="AD17" s="105"/>
      <c r="AE17" s="105">
        <v>174389.92</v>
      </c>
      <c r="AF17" s="105"/>
      <c r="AG17" s="105"/>
      <c r="AH17" s="105"/>
    </row>
    <row r="18" spans="1:34">
      <c r="A18" s="64">
        <f t="shared" si="3"/>
        <v>8</v>
      </c>
      <c r="B18" s="102" t="s">
        <v>33</v>
      </c>
      <c r="C18" s="38">
        <f t="shared" si="0"/>
        <v>105271.66</v>
      </c>
      <c r="D18" s="38">
        <f t="shared" si="1"/>
        <v>0</v>
      </c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103">
        <f t="shared" si="2"/>
        <v>105271.66</v>
      </c>
      <c r="Z18" s="104"/>
      <c r="AA18" s="105"/>
      <c r="AB18" s="105"/>
      <c r="AC18" s="105"/>
      <c r="AD18" s="105">
        <v>105271.66</v>
      </c>
      <c r="AE18" s="105"/>
      <c r="AF18" s="105"/>
      <c r="AG18" s="105"/>
      <c r="AH18" s="105"/>
    </row>
    <row r="19" spans="1:34">
      <c r="A19" s="64">
        <f t="shared" si="3"/>
        <v>9</v>
      </c>
      <c r="B19" s="102" t="s">
        <v>34</v>
      </c>
      <c r="C19" s="38">
        <f t="shared" si="0"/>
        <v>13946567.08</v>
      </c>
      <c r="D19" s="38">
        <f t="shared" si="1"/>
        <v>0</v>
      </c>
      <c r="E19" s="38"/>
      <c r="F19" s="38"/>
      <c r="G19" s="38"/>
      <c r="H19" s="38"/>
      <c r="I19" s="38"/>
      <c r="J19" s="38"/>
      <c r="K19" s="38"/>
      <c r="L19" s="38"/>
      <c r="M19" s="38">
        <v>13</v>
      </c>
      <c r="N19" s="107">
        <v>13082998.720000001</v>
      </c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103">
        <f t="shared" si="2"/>
        <v>863568.3600000001</v>
      </c>
      <c r="Z19" s="104"/>
      <c r="AA19" s="105"/>
      <c r="AB19" s="105">
        <v>279976.81</v>
      </c>
      <c r="AC19" s="105">
        <v>292823.51</v>
      </c>
      <c r="AD19" s="105">
        <v>290768.03999999998</v>
      </c>
      <c r="AE19" s="105"/>
      <c r="AF19" s="105"/>
      <c r="AG19" s="105"/>
      <c r="AH19" s="105"/>
    </row>
    <row r="20" spans="1:34">
      <c r="A20" s="64">
        <f t="shared" si="3"/>
        <v>10</v>
      </c>
      <c r="B20" s="102" t="s">
        <v>36</v>
      </c>
      <c r="C20" s="38">
        <f t="shared" si="0"/>
        <v>207022.98</v>
      </c>
      <c r="D20" s="38">
        <f t="shared" si="1"/>
        <v>0</v>
      </c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103">
        <f t="shared" si="2"/>
        <v>207022.98</v>
      </c>
      <c r="Z20" s="108"/>
      <c r="AA20" s="109"/>
      <c r="AB20" s="110"/>
      <c r="AC20" s="110"/>
      <c r="AD20" s="110"/>
      <c r="AE20" s="111">
        <v>207022.98</v>
      </c>
      <c r="AF20" s="110"/>
      <c r="AG20" s="110"/>
      <c r="AH20" s="110"/>
    </row>
    <row r="21" spans="1:34">
      <c r="A21" s="64">
        <f t="shared" si="3"/>
        <v>11</v>
      </c>
      <c r="B21" s="102" t="s">
        <v>37</v>
      </c>
      <c r="C21" s="38">
        <f t="shared" si="0"/>
        <v>214584.3</v>
      </c>
      <c r="D21" s="38">
        <f t="shared" si="1"/>
        <v>0</v>
      </c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103">
        <f t="shared" si="2"/>
        <v>214584.3</v>
      </c>
      <c r="Z21" s="108"/>
      <c r="AA21" s="109"/>
      <c r="AB21" s="110"/>
      <c r="AC21" s="110"/>
      <c r="AD21" s="110"/>
      <c r="AE21" s="105">
        <v>214584.3</v>
      </c>
      <c r="AF21" s="110"/>
      <c r="AG21" s="110"/>
      <c r="AH21" s="110"/>
    </row>
    <row r="22" spans="1:34">
      <c r="A22" s="64">
        <f t="shared" si="3"/>
        <v>12</v>
      </c>
      <c r="B22" s="102" t="s">
        <v>38</v>
      </c>
      <c r="C22" s="38">
        <f t="shared" si="0"/>
        <v>219816.46000000002</v>
      </c>
      <c r="D22" s="38">
        <f t="shared" si="1"/>
        <v>0</v>
      </c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103">
        <f t="shared" si="2"/>
        <v>219816.46000000002</v>
      </c>
      <c r="Z22" s="104"/>
      <c r="AA22" s="105"/>
      <c r="AB22" s="105"/>
      <c r="AC22" s="105">
        <v>114587.58</v>
      </c>
      <c r="AD22" s="105">
        <v>105228.88</v>
      </c>
      <c r="AE22" s="105"/>
      <c r="AF22" s="105"/>
      <c r="AG22" s="105"/>
      <c r="AH22" s="105"/>
    </row>
    <row r="23" spans="1:34">
      <c r="A23" s="64">
        <f t="shared" si="3"/>
        <v>13</v>
      </c>
      <c r="B23" s="102" t="s">
        <v>39</v>
      </c>
      <c r="C23" s="38">
        <f t="shared" si="0"/>
        <v>200072.54</v>
      </c>
      <c r="D23" s="38">
        <f t="shared" si="1"/>
        <v>0</v>
      </c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103">
        <f t="shared" si="2"/>
        <v>200072.54</v>
      </c>
      <c r="Z23" s="104">
        <v>200072.54</v>
      </c>
      <c r="AA23" s="105"/>
      <c r="AB23" s="105"/>
      <c r="AC23" s="105"/>
      <c r="AD23" s="105"/>
      <c r="AE23" s="105"/>
      <c r="AF23" s="105"/>
      <c r="AG23" s="105"/>
      <c r="AH23" s="105"/>
    </row>
    <row r="24" spans="1:34">
      <c r="A24" s="64">
        <f t="shared" si="3"/>
        <v>14</v>
      </c>
      <c r="B24" s="102" t="s">
        <v>40</v>
      </c>
      <c r="C24" s="38">
        <f t="shared" si="0"/>
        <v>199232.96</v>
      </c>
      <c r="D24" s="38">
        <f t="shared" si="1"/>
        <v>0</v>
      </c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103">
        <f t="shared" si="2"/>
        <v>199232.96</v>
      </c>
      <c r="Z24" s="104">
        <v>199232.96</v>
      </c>
      <c r="AA24" s="105"/>
      <c r="AB24" s="105"/>
      <c r="AC24" s="105"/>
      <c r="AD24" s="105"/>
      <c r="AE24" s="105"/>
      <c r="AF24" s="105"/>
      <c r="AG24" s="105"/>
      <c r="AH24" s="105"/>
    </row>
    <row r="25" spans="1:34">
      <c r="A25" s="64">
        <f t="shared" si="3"/>
        <v>15</v>
      </c>
      <c r="B25" s="102" t="s">
        <v>41</v>
      </c>
      <c r="C25" s="38">
        <f t="shared" si="0"/>
        <v>3167656.01</v>
      </c>
      <c r="D25" s="38">
        <f t="shared" si="1"/>
        <v>2808032.4</v>
      </c>
      <c r="E25" s="107">
        <v>2808032.4</v>
      </c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103">
        <f t="shared" si="2"/>
        <v>359623.61</v>
      </c>
      <c r="Z25" s="104"/>
      <c r="AA25" s="105"/>
      <c r="AB25" s="105">
        <v>180490.32</v>
      </c>
      <c r="AC25" s="105"/>
      <c r="AD25" s="105">
        <v>179133.29</v>
      </c>
      <c r="AE25" s="105"/>
      <c r="AF25" s="105"/>
      <c r="AG25" s="105"/>
      <c r="AH25" s="105"/>
    </row>
    <row r="26" spans="1:34">
      <c r="A26" s="64">
        <f t="shared" si="3"/>
        <v>16</v>
      </c>
      <c r="B26" s="102" t="s">
        <v>42</v>
      </c>
      <c r="C26" s="38">
        <f t="shared" si="0"/>
        <v>5365106.4000000004</v>
      </c>
      <c r="D26" s="38">
        <f t="shared" si="1"/>
        <v>0</v>
      </c>
      <c r="E26" s="38"/>
      <c r="F26" s="38"/>
      <c r="G26" s="38"/>
      <c r="H26" s="38"/>
      <c r="I26" s="38"/>
      <c r="J26" s="38"/>
      <c r="K26" s="38"/>
      <c r="L26" s="38"/>
      <c r="M26" s="38">
        <v>13</v>
      </c>
      <c r="N26" s="103">
        <v>5365106.4000000004</v>
      </c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</row>
    <row r="27" spans="1:34">
      <c r="A27" s="64">
        <f t="shared" si="3"/>
        <v>17</v>
      </c>
      <c r="B27" s="102" t="s">
        <v>43</v>
      </c>
      <c r="C27" s="38">
        <f t="shared" si="0"/>
        <v>5877435.5999999996</v>
      </c>
      <c r="D27" s="38">
        <f t="shared" si="1"/>
        <v>0</v>
      </c>
      <c r="E27" s="38"/>
      <c r="F27" s="38"/>
      <c r="G27" s="38"/>
      <c r="H27" s="38"/>
      <c r="I27" s="38"/>
      <c r="J27" s="38"/>
      <c r="K27" s="38"/>
      <c r="L27" s="38"/>
      <c r="M27" s="38">
        <v>13</v>
      </c>
      <c r="N27" s="103">
        <v>5877435.5999999996</v>
      </c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</row>
    <row r="28" spans="1:34">
      <c r="A28" s="64">
        <f t="shared" si="3"/>
        <v>18</v>
      </c>
      <c r="B28" s="102" t="s">
        <v>52</v>
      </c>
      <c r="C28" s="38">
        <f t="shared" si="0"/>
        <v>6448707.5</v>
      </c>
      <c r="D28" s="38">
        <f t="shared" si="1"/>
        <v>0</v>
      </c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>
        <v>13</v>
      </c>
      <c r="P28" s="107">
        <v>6306319.2000000002</v>
      </c>
      <c r="Q28" s="38"/>
      <c r="R28" s="38"/>
      <c r="S28" s="38"/>
      <c r="T28" s="38"/>
      <c r="U28" s="38"/>
      <c r="V28" s="38"/>
      <c r="W28" s="38"/>
      <c r="X28" s="38"/>
      <c r="Y28" s="103">
        <f t="shared" ref="Y28:Y39" si="4">Z28+AA28+AB28+AC28+AD28+AE28+AF28+AG28+AH28</f>
        <v>142388.29999999999</v>
      </c>
      <c r="Z28" s="104"/>
      <c r="AA28" s="105">
        <v>142388.29999999999</v>
      </c>
      <c r="AB28" s="105"/>
      <c r="AC28" s="105"/>
      <c r="AD28" s="105"/>
      <c r="AE28" s="105"/>
      <c r="AF28" s="105"/>
      <c r="AG28" s="105"/>
      <c r="AH28" s="105"/>
    </row>
    <row r="29" spans="1:34">
      <c r="A29" s="64">
        <f t="shared" si="3"/>
        <v>19</v>
      </c>
      <c r="B29" s="102" t="s">
        <v>44</v>
      </c>
      <c r="C29" s="38">
        <f t="shared" si="0"/>
        <v>546925.32999999996</v>
      </c>
      <c r="D29" s="38">
        <f t="shared" si="1"/>
        <v>0</v>
      </c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103">
        <f t="shared" si="4"/>
        <v>546925.32999999996</v>
      </c>
      <c r="Z29" s="104"/>
      <c r="AA29" s="105"/>
      <c r="AB29" s="105"/>
      <c r="AC29" s="105"/>
      <c r="AD29" s="105"/>
      <c r="AE29" s="105"/>
      <c r="AF29" s="105">
        <v>546925.32999999996</v>
      </c>
      <c r="AG29" s="105"/>
      <c r="AH29" s="105"/>
    </row>
    <row r="30" spans="1:34">
      <c r="A30" s="64">
        <f t="shared" si="3"/>
        <v>20</v>
      </c>
      <c r="B30" s="102" t="s">
        <v>45</v>
      </c>
      <c r="C30" s="38">
        <f t="shared" si="0"/>
        <v>221718.95</v>
      </c>
      <c r="D30" s="38">
        <f t="shared" si="1"/>
        <v>0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103">
        <f t="shared" si="4"/>
        <v>221718.95</v>
      </c>
      <c r="Z30" s="104"/>
      <c r="AA30" s="105"/>
      <c r="AB30" s="105"/>
      <c r="AC30" s="105"/>
      <c r="AD30" s="105"/>
      <c r="AE30" s="105">
        <v>221718.95</v>
      </c>
      <c r="AF30" s="105"/>
      <c r="AG30" s="105"/>
      <c r="AH30" s="105"/>
    </row>
    <row r="31" spans="1:34">
      <c r="A31" s="64">
        <f t="shared" si="3"/>
        <v>21</v>
      </c>
      <c r="B31" s="102" t="s">
        <v>46</v>
      </c>
      <c r="C31" s="38">
        <f t="shared" si="0"/>
        <v>204117.83</v>
      </c>
      <c r="D31" s="38">
        <f t="shared" si="1"/>
        <v>0</v>
      </c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103">
        <f t="shared" si="4"/>
        <v>204117.83</v>
      </c>
      <c r="Z31" s="104"/>
      <c r="AA31" s="105"/>
      <c r="AB31" s="105"/>
      <c r="AC31" s="105"/>
      <c r="AD31" s="105"/>
      <c r="AE31" s="105">
        <v>204117.83</v>
      </c>
      <c r="AF31" s="105"/>
      <c r="AG31" s="105"/>
      <c r="AH31" s="105"/>
    </row>
    <row r="32" spans="1:34">
      <c r="A32" s="64">
        <f t="shared" si="3"/>
        <v>22</v>
      </c>
      <c r="B32" s="102" t="s">
        <v>47</v>
      </c>
      <c r="C32" s="38">
        <f t="shared" si="0"/>
        <v>172146.61</v>
      </c>
      <c r="D32" s="38">
        <f t="shared" si="1"/>
        <v>0</v>
      </c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103">
        <f t="shared" si="4"/>
        <v>172146.61</v>
      </c>
      <c r="Z32" s="104"/>
      <c r="AA32" s="105"/>
      <c r="AB32" s="105"/>
      <c r="AC32" s="105"/>
      <c r="AD32" s="105"/>
      <c r="AE32" s="105">
        <v>172146.61</v>
      </c>
      <c r="AF32" s="105"/>
      <c r="AG32" s="105"/>
      <c r="AH32" s="105"/>
    </row>
    <row r="33" spans="1:34">
      <c r="A33" s="64">
        <f t="shared" si="3"/>
        <v>23</v>
      </c>
      <c r="B33" s="102" t="s">
        <v>48</v>
      </c>
      <c r="C33" s="38">
        <f t="shared" si="0"/>
        <v>212513.71</v>
      </c>
      <c r="D33" s="38">
        <f t="shared" si="1"/>
        <v>0</v>
      </c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103">
        <f t="shared" si="4"/>
        <v>212513.71</v>
      </c>
      <c r="Z33" s="104"/>
      <c r="AA33" s="105"/>
      <c r="AB33" s="105"/>
      <c r="AC33" s="105"/>
      <c r="AD33" s="105"/>
      <c r="AE33" s="105">
        <v>212513.71</v>
      </c>
      <c r="AF33" s="105"/>
      <c r="AG33" s="105"/>
      <c r="AH33" s="105"/>
    </row>
    <row r="34" spans="1:34">
      <c r="A34" s="64">
        <f t="shared" si="3"/>
        <v>24</v>
      </c>
      <c r="B34" s="102" t="s">
        <v>49</v>
      </c>
      <c r="C34" s="38">
        <f t="shared" si="0"/>
        <v>196712.69</v>
      </c>
      <c r="D34" s="38">
        <f t="shared" si="1"/>
        <v>0</v>
      </c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103">
        <f t="shared" si="4"/>
        <v>196712.69</v>
      </c>
      <c r="Z34" s="104"/>
      <c r="AA34" s="105"/>
      <c r="AB34" s="105"/>
      <c r="AC34" s="105"/>
      <c r="AD34" s="105"/>
      <c r="AE34" s="105">
        <v>196712.69</v>
      </c>
      <c r="AF34" s="105"/>
      <c r="AG34" s="105"/>
      <c r="AH34" s="105"/>
    </row>
    <row r="35" spans="1:34">
      <c r="A35" s="64">
        <f t="shared" si="3"/>
        <v>25</v>
      </c>
      <c r="B35" s="102" t="s">
        <v>51</v>
      </c>
      <c r="C35" s="38">
        <f t="shared" si="0"/>
        <v>274862.40999999997</v>
      </c>
      <c r="D35" s="38">
        <f t="shared" si="1"/>
        <v>0</v>
      </c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103">
        <f t="shared" si="4"/>
        <v>274862.40999999997</v>
      </c>
      <c r="Z35" s="104">
        <v>274862.40999999997</v>
      </c>
      <c r="AA35" s="105"/>
      <c r="AB35" s="105"/>
      <c r="AC35" s="105"/>
      <c r="AD35" s="105"/>
      <c r="AE35" s="105"/>
      <c r="AF35" s="105"/>
      <c r="AG35" s="105"/>
      <c r="AH35" s="105"/>
    </row>
    <row r="36" spans="1:34">
      <c r="A36" s="64">
        <f t="shared" si="3"/>
        <v>26</v>
      </c>
      <c r="B36" s="102" t="s">
        <v>53</v>
      </c>
      <c r="C36" s="38">
        <f t="shared" si="0"/>
        <v>6227949.5099999998</v>
      </c>
      <c r="D36" s="38">
        <f t="shared" si="1"/>
        <v>5998041.2000000002</v>
      </c>
      <c r="E36" s="38"/>
      <c r="F36" s="38">
        <v>5998041.2000000002</v>
      </c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103">
        <f t="shared" si="4"/>
        <v>229908.31</v>
      </c>
      <c r="Z36" s="104"/>
      <c r="AA36" s="105"/>
      <c r="AB36" s="105">
        <v>120274.01</v>
      </c>
      <c r="AC36" s="105"/>
      <c r="AD36" s="105">
        <v>109634.3</v>
      </c>
      <c r="AE36" s="105"/>
      <c r="AF36" s="105"/>
      <c r="AG36" s="105"/>
      <c r="AH36" s="105"/>
    </row>
    <row r="37" spans="1:34">
      <c r="A37" s="64">
        <f t="shared" si="3"/>
        <v>27</v>
      </c>
      <c r="B37" s="102" t="s">
        <v>54</v>
      </c>
      <c r="C37" s="38">
        <f t="shared" si="0"/>
        <v>380657.42</v>
      </c>
      <c r="D37" s="38">
        <f t="shared" si="1"/>
        <v>0</v>
      </c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103">
        <f t="shared" si="4"/>
        <v>380657.42</v>
      </c>
      <c r="Z37" s="104"/>
      <c r="AA37" s="105"/>
      <c r="AB37" s="105"/>
      <c r="AC37" s="105"/>
      <c r="AD37" s="105"/>
      <c r="AE37" s="105">
        <v>380657.42</v>
      </c>
      <c r="AF37" s="105"/>
      <c r="AG37" s="105"/>
      <c r="AH37" s="105"/>
    </row>
    <row r="38" spans="1:34">
      <c r="A38" s="64">
        <f t="shared" si="3"/>
        <v>28</v>
      </c>
      <c r="B38" s="102" t="s">
        <v>55</v>
      </c>
      <c r="C38" s="38">
        <f t="shared" si="0"/>
        <v>142095.92000000001</v>
      </c>
      <c r="D38" s="38">
        <f t="shared" si="1"/>
        <v>0</v>
      </c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103">
        <f t="shared" si="4"/>
        <v>142095.92000000001</v>
      </c>
      <c r="Z38" s="104"/>
      <c r="AA38" s="105">
        <v>142095.92000000001</v>
      </c>
      <c r="AB38" s="105"/>
      <c r="AC38" s="105"/>
      <c r="AD38" s="105"/>
      <c r="AE38" s="105"/>
      <c r="AF38" s="105"/>
      <c r="AG38" s="105"/>
      <c r="AH38" s="105"/>
    </row>
    <row r="39" spans="1:34">
      <c r="A39" s="64">
        <f t="shared" si="3"/>
        <v>29</v>
      </c>
      <c r="B39" s="102" t="s">
        <v>56</v>
      </c>
      <c r="C39" s="38">
        <f t="shared" si="0"/>
        <v>263922.38</v>
      </c>
      <c r="D39" s="38">
        <f t="shared" si="1"/>
        <v>0</v>
      </c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103">
        <f t="shared" si="4"/>
        <v>263922.38</v>
      </c>
      <c r="Z39" s="104"/>
      <c r="AA39" s="105"/>
      <c r="AB39" s="105">
        <v>131447.32</v>
      </c>
      <c r="AC39" s="105"/>
      <c r="AD39" s="105">
        <v>132475.06</v>
      </c>
      <c r="AE39" s="105"/>
      <c r="AF39" s="105"/>
      <c r="AG39" s="105"/>
      <c r="AH39" s="105"/>
    </row>
    <row r="40" spans="1:34">
      <c r="A40" s="64">
        <f t="shared" si="3"/>
        <v>30</v>
      </c>
      <c r="B40" s="102" t="s">
        <v>57</v>
      </c>
      <c r="C40" s="38">
        <f t="shared" si="0"/>
        <v>17928114</v>
      </c>
      <c r="D40" s="38">
        <f t="shared" si="1"/>
        <v>5809009.2000000002</v>
      </c>
      <c r="E40" s="38">
        <v>5809009.2000000002</v>
      </c>
      <c r="F40" s="38"/>
      <c r="G40" s="38"/>
      <c r="H40" s="38"/>
      <c r="I40" s="38"/>
      <c r="J40" s="38"/>
      <c r="K40" s="38"/>
      <c r="L40" s="38"/>
      <c r="M40" s="38">
        <v>636</v>
      </c>
      <c r="N40" s="38">
        <v>4040539.2</v>
      </c>
      <c r="O40" s="38"/>
      <c r="P40" s="38"/>
      <c r="Q40" s="38"/>
      <c r="R40" s="38">
        <v>8078565.5999999996</v>
      </c>
      <c r="S40" s="38"/>
      <c r="T40" s="38"/>
      <c r="U40" s="38"/>
      <c r="V40" s="38"/>
      <c r="W40" s="38"/>
      <c r="X40" s="38"/>
      <c r="Y40" s="38"/>
    </row>
    <row r="41" spans="1:34">
      <c r="A41" s="64">
        <f t="shared" si="3"/>
        <v>31</v>
      </c>
      <c r="B41" s="102" t="s">
        <v>58</v>
      </c>
      <c r="C41" s="38">
        <f t="shared" si="0"/>
        <v>91472.51</v>
      </c>
      <c r="D41" s="38">
        <f t="shared" si="1"/>
        <v>0</v>
      </c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103">
        <f t="shared" ref="Y41:Y72" si="5">Z41+AA41+AB41+AC41+AD41+AE41+AF41+AG41+AH41</f>
        <v>91472.51</v>
      </c>
      <c r="Z41" s="104"/>
      <c r="AA41" s="105">
        <v>91472.51</v>
      </c>
      <c r="AB41" s="105"/>
      <c r="AC41" s="105"/>
      <c r="AD41" s="105"/>
      <c r="AE41" s="105"/>
      <c r="AF41" s="105"/>
      <c r="AG41" s="105"/>
      <c r="AH41" s="105"/>
    </row>
    <row r="42" spans="1:34">
      <c r="A42" s="64">
        <f t="shared" si="3"/>
        <v>32</v>
      </c>
      <c r="B42" s="102" t="s">
        <v>59</v>
      </c>
      <c r="C42" s="38">
        <f t="shared" si="0"/>
        <v>130010.46</v>
      </c>
      <c r="D42" s="38">
        <f t="shared" si="1"/>
        <v>0</v>
      </c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103">
        <f t="shared" si="5"/>
        <v>130010.46</v>
      </c>
      <c r="Z42" s="104"/>
      <c r="AA42" s="105">
        <v>130010.46</v>
      </c>
      <c r="AB42" s="105"/>
      <c r="AC42" s="105"/>
      <c r="AD42" s="105"/>
      <c r="AE42" s="105"/>
      <c r="AF42" s="105"/>
      <c r="AG42" s="105"/>
      <c r="AH42" s="105"/>
    </row>
    <row r="43" spans="1:34">
      <c r="A43" s="64">
        <f t="shared" si="3"/>
        <v>33</v>
      </c>
      <c r="B43" s="102" t="s">
        <v>60</v>
      </c>
      <c r="C43" s="38">
        <f t="shared" ref="C43:C74" si="6">D43+K43+L43+N43+P43+R43+S43+U43+W43+X43+Y43</f>
        <v>112547.09</v>
      </c>
      <c r="D43" s="38">
        <f t="shared" ref="D43:D74" si="7">E43+F43+G43+H43+I43</f>
        <v>0</v>
      </c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103">
        <f t="shared" si="5"/>
        <v>112547.09</v>
      </c>
      <c r="Z43" s="104">
        <v>112547.09</v>
      </c>
      <c r="AA43" s="105"/>
      <c r="AB43" s="105"/>
      <c r="AC43" s="105"/>
      <c r="AD43" s="105"/>
      <c r="AE43" s="105"/>
      <c r="AF43" s="105"/>
      <c r="AG43" s="105"/>
      <c r="AH43" s="105"/>
    </row>
    <row r="44" spans="1:34">
      <c r="A44" s="64">
        <f t="shared" ref="A44:A75" si="8">A43+1</f>
        <v>34</v>
      </c>
      <c r="B44" s="102" t="s">
        <v>61</v>
      </c>
      <c r="C44" s="38">
        <f t="shared" si="6"/>
        <v>126131.48</v>
      </c>
      <c r="D44" s="38">
        <f t="shared" si="7"/>
        <v>0</v>
      </c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103">
        <f t="shared" si="5"/>
        <v>126131.48</v>
      </c>
      <c r="Z44" s="104"/>
      <c r="AA44" s="105">
        <v>126131.48</v>
      </c>
      <c r="AB44" s="105"/>
      <c r="AC44" s="105"/>
      <c r="AD44" s="105"/>
      <c r="AE44" s="105"/>
      <c r="AF44" s="105"/>
      <c r="AG44" s="105"/>
      <c r="AH44" s="105"/>
    </row>
    <row r="45" spans="1:34">
      <c r="A45" s="64">
        <f t="shared" si="8"/>
        <v>35</v>
      </c>
      <c r="B45" s="102" t="s">
        <v>62</v>
      </c>
      <c r="C45" s="38">
        <f t="shared" si="6"/>
        <v>129953.84</v>
      </c>
      <c r="D45" s="38">
        <f t="shared" si="7"/>
        <v>0</v>
      </c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103">
        <f t="shared" si="5"/>
        <v>129953.84</v>
      </c>
      <c r="Z45" s="104"/>
      <c r="AA45" s="105">
        <v>129953.84</v>
      </c>
      <c r="AB45" s="105"/>
      <c r="AC45" s="105"/>
      <c r="AD45" s="105"/>
      <c r="AE45" s="105"/>
      <c r="AF45" s="105"/>
      <c r="AG45" s="105"/>
      <c r="AH45" s="105"/>
    </row>
    <row r="46" spans="1:34">
      <c r="A46" s="64">
        <f t="shared" si="8"/>
        <v>36</v>
      </c>
      <c r="B46" s="102" t="s">
        <v>63</v>
      </c>
      <c r="C46" s="38">
        <f t="shared" si="6"/>
        <v>3254708.07</v>
      </c>
      <c r="D46" s="38">
        <f t="shared" si="7"/>
        <v>3047462.3</v>
      </c>
      <c r="E46" s="38"/>
      <c r="F46" s="38">
        <v>3047462.3</v>
      </c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103">
        <f t="shared" si="5"/>
        <v>207245.77000000002</v>
      </c>
      <c r="Z46" s="104"/>
      <c r="AA46" s="105"/>
      <c r="AB46" s="105">
        <v>106264.1</v>
      </c>
      <c r="AC46" s="105"/>
      <c r="AD46" s="105">
        <v>100981.67</v>
      </c>
      <c r="AE46" s="105"/>
      <c r="AF46" s="105"/>
      <c r="AG46" s="105"/>
      <c r="AH46" s="105"/>
    </row>
    <row r="47" spans="1:34">
      <c r="A47" s="64">
        <f t="shared" si="8"/>
        <v>37</v>
      </c>
      <c r="B47" s="102" t="s">
        <v>64</v>
      </c>
      <c r="C47" s="38">
        <f t="shared" si="6"/>
        <v>4033111.77</v>
      </c>
      <c r="D47" s="38">
        <f t="shared" si="7"/>
        <v>3799727.4</v>
      </c>
      <c r="E47" s="38"/>
      <c r="F47" s="38">
        <v>3799727.4</v>
      </c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103">
        <f t="shared" si="5"/>
        <v>233384.37</v>
      </c>
      <c r="Z47" s="104"/>
      <c r="AA47" s="105"/>
      <c r="AB47" s="105">
        <v>119589.52</v>
      </c>
      <c r="AC47" s="105"/>
      <c r="AD47" s="105">
        <v>113794.85</v>
      </c>
      <c r="AE47" s="105"/>
      <c r="AF47" s="105"/>
      <c r="AG47" s="105"/>
      <c r="AH47" s="105"/>
    </row>
    <row r="48" spans="1:34">
      <c r="A48" s="64">
        <f t="shared" si="8"/>
        <v>38</v>
      </c>
      <c r="B48" s="102" t="s">
        <v>65</v>
      </c>
      <c r="C48" s="38">
        <f t="shared" si="6"/>
        <v>332796.96000000002</v>
      </c>
      <c r="D48" s="38">
        <f t="shared" si="7"/>
        <v>0</v>
      </c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103">
        <f t="shared" si="5"/>
        <v>332796.96000000002</v>
      </c>
      <c r="Z48" s="104"/>
      <c r="AA48" s="105"/>
      <c r="AB48" s="105"/>
      <c r="AC48" s="105"/>
      <c r="AD48" s="105"/>
      <c r="AE48" s="105"/>
      <c r="AF48" s="105"/>
      <c r="AG48" s="105"/>
      <c r="AH48" s="105">
        <v>332796.96000000002</v>
      </c>
    </row>
    <row r="49" spans="1:34">
      <c r="A49" s="64">
        <f t="shared" si="8"/>
        <v>39</v>
      </c>
      <c r="B49" s="102" t="s">
        <v>66</v>
      </c>
      <c r="C49" s="38">
        <f t="shared" si="6"/>
        <v>99028.38</v>
      </c>
      <c r="D49" s="38">
        <f t="shared" si="7"/>
        <v>0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103">
        <f t="shared" si="5"/>
        <v>99028.38</v>
      </c>
      <c r="Z49" s="104"/>
      <c r="AA49" s="105"/>
      <c r="AB49" s="105"/>
      <c r="AC49" s="105"/>
      <c r="AD49" s="105">
        <v>99028.38</v>
      </c>
      <c r="AE49" s="105"/>
      <c r="AF49" s="105"/>
      <c r="AG49" s="105"/>
      <c r="AH49" s="105"/>
    </row>
    <row r="50" spans="1:34">
      <c r="A50" s="64">
        <f t="shared" si="8"/>
        <v>40</v>
      </c>
      <c r="B50" s="102" t="s">
        <v>67</v>
      </c>
      <c r="C50" s="38">
        <f t="shared" si="6"/>
        <v>172021.6</v>
      </c>
      <c r="D50" s="38">
        <f t="shared" si="7"/>
        <v>0</v>
      </c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103">
        <f t="shared" si="5"/>
        <v>172021.6</v>
      </c>
      <c r="Z50" s="104"/>
      <c r="AA50" s="105">
        <v>172021.6</v>
      </c>
      <c r="AB50" s="105"/>
      <c r="AC50" s="105"/>
      <c r="AD50" s="105"/>
      <c r="AE50" s="105"/>
      <c r="AF50" s="105"/>
      <c r="AG50" s="105"/>
      <c r="AH50" s="105"/>
    </row>
    <row r="51" spans="1:34">
      <c r="A51" s="64">
        <f t="shared" si="8"/>
        <v>41</v>
      </c>
      <c r="B51" s="102" t="s">
        <v>68</v>
      </c>
      <c r="C51" s="38">
        <f t="shared" si="6"/>
        <v>127503.67999999999</v>
      </c>
      <c r="D51" s="38">
        <f t="shared" si="7"/>
        <v>0</v>
      </c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103">
        <f t="shared" si="5"/>
        <v>127503.67999999999</v>
      </c>
      <c r="Z51" s="104"/>
      <c r="AA51" s="105">
        <v>127503.67999999999</v>
      </c>
      <c r="AB51" s="105"/>
      <c r="AC51" s="105"/>
      <c r="AD51" s="105"/>
      <c r="AE51" s="105"/>
      <c r="AF51" s="105"/>
      <c r="AG51" s="105"/>
      <c r="AH51" s="105"/>
    </row>
    <row r="52" spans="1:34">
      <c r="A52" s="64">
        <f t="shared" si="8"/>
        <v>42</v>
      </c>
      <c r="B52" s="102" t="s">
        <v>69</v>
      </c>
      <c r="C52" s="38">
        <f t="shared" si="6"/>
        <v>4167958.88</v>
      </c>
      <c r="D52" s="38">
        <f t="shared" si="7"/>
        <v>3546124.9</v>
      </c>
      <c r="E52" s="38"/>
      <c r="F52" s="38">
        <v>3546124.9</v>
      </c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>
        <v>510904</v>
      </c>
      <c r="Y52" s="103">
        <f t="shared" si="5"/>
        <v>110929.98</v>
      </c>
      <c r="Z52" s="104"/>
      <c r="AA52" s="112"/>
      <c r="AB52" s="105"/>
      <c r="AC52" s="105"/>
      <c r="AD52" s="105">
        <v>110929.98</v>
      </c>
      <c r="AE52" s="105"/>
      <c r="AF52" s="105"/>
      <c r="AG52" s="105"/>
      <c r="AH52" s="105"/>
    </row>
    <row r="53" spans="1:34">
      <c r="A53" s="64">
        <f t="shared" si="8"/>
        <v>43</v>
      </c>
      <c r="B53" s="102" t="s">
        <v>70</v>
      </c>
      <c r="C53" s="38">
        <f t="shared" si="6"/>
        <v>101674.27</v>
      </c>
      <c r="D53" s="38">
        <f t="shared" si="7"/>
        <v>0</v>
      </c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103">
        <f t="shared" si="5"/>
        <v>101674.27</v>
      </c>
      <c r="Z53" s="104"/>
      <c r="AA53" s="105"/>
      <c r="AB53" s="105"/>
      <c r="AC53" s="105"/>
      <c r="AD53" s="105">
        <v>101674.27</v>
      </c>
      <c r="AE53" s="105"/>
      <c r="AF53" s="105"/>
      <c r="AG53" s="105"/>
      <c r="AH53" s="105"/>
    </row>
    <row r="54" spans="1:34">
      <c r="A54" s="64">
        <f t="shared" si="8"/>
        <v>44</v>
      </c>
      <c r="B54" s="102" t="s">
        <v>71</v>
      </c>
      <c r="C54" s="38">
        <f t="shared" si="6"/>
        <v>213025.8</v>
      </c>
      <c r="D54" s="38">
        <f t="shared" si="7"/>
        <v>0</v>
      </c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103">
        <f t="shared" si="5"/>
        <v>213025.8</v>
      </c>
      <c r="Z54" s="104"/>
      <c r="AA54" s="105"/>
      <c r="AB54" s="105">
        <v>109210.75</v>
      </c>
      <c r="AC54" s="105"/>
      <c r="AD54" s="105">
        <v>103815.05</v>
      </c>
      <c r="AE54" s="105"/>
      <c r="AF54" s="105"/>
      <c r="AG54" s="105"/>
      <c r="AH54" s="105"/>
    </row>
    <row r="55" spans="1:34">
      <c r="A55" s="64">
        <f t="shared" si="8"/>
        <v>45</v>
      </c>
      <c r="B55" s="102" t="s">
        <v>72</v>
      </c>
      <c r="C55" s="38">
        <f t="shared" si="6"/>
        <v>131036.95</v>
      </c>
      <c r="D55" s="38">
        <f t="shared" si="7"/>
        <v>0</v>
      </c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103">
        <f t="shared" si="5"/>
        <v>131036.95</v>
      </c>
      <c r="Z55" s="104">
        <v>131036.95</v>
      </c>
      <c r="AA55" s="105"/>
      <c r="AB55" s="105"/>
      <c r="AC55" s="105"/>
      <c r="AD55" s="105"/>
      <c r="AE55" s="105"/>
      <c r="AF55" s="105"/>
      <c r="AG55" s="105"/>
      <c r="AH55" s="105"/>
    </row>
    <row r="56" spans="1:34">
      <c r="A56" s="64">
        <f t="shared" si="8"/>
        <v>46</v>
      </c>
      <c r="B56" s="102" t="s">
        <v>73</v>
      </c>
      <c r="C56" s="38">
        <f t="shared" si="6"/>
        <v>211493.27</v>
      </c>
      <c r="D56" s="38">
        <f t="shared" si="7"/>
        <v>0</v>
      </c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103">
        <f t="shared" si="5"/>
        <v>211493.27</v>
      </c>
      <c r="Z56" s="104"/>
      <c r="AA56" s="105"/>
      <c r="AB56" s="105"/>
      <c r="AC56" s="105"/>
      <c r="AD56" s="105"/>
      <c r="AE56" s="105">
        <v>211493.27</v>
      </c>
      <c r="AF56" s="105"/>
      <c r="AG56" s="105"/>
      <c r="AH56" s="105"/>
    </row>
    <row r="57" spans="1:34">
      <c r="A57" s="64">
        <f t="shared" si="8"/>
        <v>47</v>
      </c>
      <c r="B57" s="102" t="s">
        <v>74</v>
      </c>
      <c r="C57" s="38">
        <f t="shared" si="6"/>
        <v>219940.9</v>
      </c>
      <c r="D57" s="38">
        <f t="shared" si="7"/>
        <v>0</v>
      </c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103">
        <f t="shared" si="5"/>
        <v>219940.9</v>
      </c>
      <c r="Z57" s="104"/>
      <c r="AA57" s="105"/>
      <c r="AB57" s="105"/>
      <c r="AC57" s="105"/>
      <c r="AD57" s="105"/>
      <c r="AE57" s="105">
        <v>219940.9</v>
      </c>
      <c r="AF57" s="105"/>
      <c r="AG57" s="105"/>
      <c r="AH57" s="105"/>
    </row>
    <row r="58" spans="1:34">
      <c r="A58" s="64">
        <f t="shared" si="8"/>
        <v>48</v>
      </c>
      <c r="B58" s="102" t="s">
        <v>75</v>
      </c>
      <c r="C58" s="38">
        <f t="shared" si="6"/>
        <v>218268.06</v>
      </c>
      <c r="D58" s="38">
        <f t="shared" si="7"/>
        <v>0</v>
      </c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103">
        <f t="shared" si="5"/>
        <v>218268.06</v>
      </c>
      <c r="Z58" s="104"/>
      <c r="AA58" s="105"/>
      <c r="AB58" s="105"/>
      <c r="AC58" s="105"/>
      <c r="AD58" s="105"/>
      <c r="AE58" s="105">
        <v>218268.06</v>
      </c>
      <c r="AF58" s="105"/>
      <c r="AG58" s="105"/>
      <c r="AH58" s="105"/>
    </row>
    <row r="59" spans="1:34">
      <c r="A59" s="64">
        <f t="shared" si="8"/>
        <v>49</v>
      </c>
      <c r="B59" s="102" t="s">
        <v>76</v>
      </c>
      <c r="C59" s="38">
        <f t="shared" si="6"/>
        <v>229005.91</v>
      </c>
      <c r="D59" s="38">
        <f t="shared" si="7"/>
        <v>0</v>
      </c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103">
        <f t="shared" si="5"/>
        <v>229005.91</v>
      </c>
      <c r="Z59" s="104"/>
      <c r="AA59" s="105"/>
      <c r="AB59" s="105"/>
      <c r="AC59" s="105"/>
      <c r="AD59" s="105"/>
      <c r="AE59" s="105">
        <v>229005.91</v>
      </c>
      <c r="AF59" s="105"/>
      <c r="AG59" s="105"/>
      <c r="AH59" s="105"/>
    </row>
    <row r="60" spans="1:34">
      <c r="A60" s="64">
        <f t="shared" si="8"/>
        <v>50</v>
      </c>
      <c r="B60" s="102" t="s">
        <v>77</v>
      </c>
      <c r="C60" s="38">
        <f t="shared" si="6"/>
        <v>237751.18</v>
      </c>
      <c r="D60" s="38">
        <f t="shared" si="7"/>
        <v>0</v>
      </c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103">
        <f t="shared" si="5"/>
        <v>237751.18</v>
      </c>
      <c r="Z60" s="104"/>
      <c r="AA60" s="105"/>
      <c r="AB60" s="105"/>
      <c r="AC60" s="105"/>
      <c r="AD60" s="105"/>
      <c r="AE60" s="105">
        <v>237751.18</v>
      </c>
      <c r="AF60" s="105"/>
      <c r="AG60" s="105"/>
      <c r="AH60" s="105"/>
    </row>
    <row r="61" spans="1:34">
      <c r="A61" s="64">
        <f t="shared" si="8"/>
        <v>51</v>
      </c>
      <c r="B61" s="102" t="s">
        <v>78</v>
      </c>
      <c r="C61" s="38">
        <f t="shared" si="6"/>
        <v>203071.25</v>
      </c>
      <c r="D61" s="38">
        <f t="shared" si="7"/>
        <v>0</v>
      </c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103">
        <f t="shared" si="5"/>
        <v>203071.25</v>
      </c>
      <c r="Z61" s="104"/>
      <c r="AA61" s="105"/>
      <c r="AB61" s="105"/>
      <c r="AC61" s="105"/>
      <c r="AD61" s="105"/>
      <c r="AE61" s="105">
        <v>203071.25</v>
      </c>
      <c r="AF61" s="105"/>
      <c r="AG61" s="105"/>
      <c r="AH61" s="105"/>
    </row>
    <row r="62" spans="1:34">
      <c r="A62" s="64">
        <f t="shared" si="8"/>
        <v>52</v>
      </c>
      <c r="B62" s="102" t="s">
        <v>79</v>
      </c>
      <c r="C62" s="38">
        <f t="shared" si="6"/>
        <v>174947.04</v>
      </c>
      <c r="D62" s="38">
        <f t="shared" si="7"/>
        <v>0</v>
      </c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103">
        <f t="shared" si="5"/>
        <v>174947.04</v>
      </c>
      <c r="Z62" s="104"/>
      <c r="AA62" s="105"/>
      <c r="AB62" s="105"/>
      <c r="AC62" s="105"/>
      <c r="AD62" s="105"/>
      <c r="AE62" s="105">
        <v>174947.04</v>
      </c>
      <c r="AF62" s="105"/>
      <c r="AG62" s="105"/>
      <c r="AH62" s="105"/>
    </row>
    <row r="63" spans="1:34">
      <c r="A63" s="64">
        <f t="shared" si="8"/>
        <v>53</v>
      </c>
      <c r="B63" s="102" t="s">
        <v>80</v>
      </c>
      <c r="C63" s="38">
        <f t="shared" si="6"/>
        <v>196969.49</v>
      </c>
      <c r="D63" s="38">
        <f t="shared" si="7"/>
        <v>0</v>
      </c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103">
        <f t="shared" si="5"/>
        <v>196969.49</v>
      </c>
      <c r="Z63" s="104"/>
      <c r="AA63" s="105"/>
      <c r="AB63" s="105"/>
      <c r="AC63" s="105"/>
      <c r="AD63" s="105"/>
      <c r="AE63" s="105">
        <v>196969.49</v>
      </c>
      <c r="AF63" s="105"/>
      <c r="AG63" s="105"/>
      <c r="AH63" s="105"/>
    </row>
    <row r="64" spans="1:34">
      <c r="A64" s="64">
        <f t="shared" si="8"/>
        <v>54</v>
      </c>
      <c r="B64" s="102" t="s">
        <v>81</v>
      </c>
      <c r="C64" s="38">
        <f t="shared" si="6"/>
        <v>204585.61</v>
      </c>
      <c r="D64" s="38">
        <f t="shared" si="7"/>
        <v>0</v>
      </c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103">
        <f t="shared" si="5"/>
        <v>204585.61</v>
      </c>
      <c r="Z64" s="104"/>
      <c r="AA64" s="105"/>
      <c r="AB64" s="105"/>
      <c r="AC64" s="105"/>
      <c r="AD64" s="105"/>
      <c r="AE64" s="105">
        <v>204585.61</v>
      </c>
      <c r="AF64" s="105"/>
      <c r="AG64" s="105"/>
      <c r="AH64" s="105"/>
    </row>
    <row r="65" spans="1:34">
      <c r="A65" s="64">
        <f t="shared" si="8"/>
        <v>55</v>
      </c>
      <c r="B65" s="102" t="s">
        <v>82</v>
      </c>
      <c r="C65" s="38">
        <f t="shared" si="6"/>
        <v>169057.18</v>
      </c>
      <c r="D65" s="38">
        <f t="shared" si="7"/>
        <v>0</v>
      </c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103">
        <f t="shared" si="5"/>
        <v>169057.18</v>
      </c>
      <c r="Z65" s="104"/>
      <c r="AA65" s="105"/>
      <c r="AB65" s="105"/>
      <c r="AC65" s="105"/>
      <c r="AD65" s="105"/>
      <c r="AE65" s="105">
        <v>169057.18</v>
      </c>
      <c r="AF65" s="105"/>
      <c r="AG65" s="105"/>
      <c r="AH65" s="105"/>
    </row>
    <row r="66" spans="1:34">
      <c r="A66" s="64">
        <f t="shared" si="8"/>
        <v>56</v>
      </c>
      <c r="B66" s="102" t="s">
        <v>83</v>
      </c>
      <c r="C66" s="38">
        <f t="shared" si="6"/>
        <v>171683.75</v>
      </c>
      <c r="D66" s="38">
        <f t="shared" si="7"/>
        <v>0</v>
      </c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103">
        <f t="shared" si="5"/>
        <v>171683.75</v>
      </c>
      <c r="Z66" s="104"/>
      <c r="AA66" s="105"/>
      <c r="AB66" s="105"/>
      <c r="AC66" s="105"/>
      <c r="AD66" s="105"/>
      <c r="AE66" s="105">
        <v>171683.75</v>
      </c>
      <c r="AF66" s="105"/>
      <c r="AG66" s="105"/>
      <c r="AH66" s="105"/>
    </row>
    <row r="67" spans="1:34">
      <c r="A67" s="64">
        <f t="shared" si="8"/>
        <v>57</v>
      </c>
      <c r="B67" s="102" t="s">
        <v>84</v>
      </c>
      <c r="C67" s="38">
        <f t="shared" si="6"/>
        <v>203917.1</v>
      </c>
      <c r="D67" s="38">
        <f t="shared" si="7"/>
        <v>0</v>
      </c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103">
        <f t="shared" si="5"/>
        <v>203917.1</v>
      </c>
      <c r="Z67" s="104"/>
      <c r="AA67" s="105"/>
      <c r="AB67" s="105"/>
      <c r="AC67" s="105"/>
      <c r="AD67" s="105"/>
      <c r="AE67" s="105">
        <v>203917.1</v>
      </c>
      <c r="AF67" s="105"/>
      <c r="AG67" s="105"/>
      <c r="AH67" s="105"/>
    </row>
    <row r="68" spans="1:34">
      <c r="A68" s="64">
        <f t="shared" si="8"/>
        <v>58</v>
      </c>
      <c r="B68" s="102" t="s">
        <v>85</v>
      </c>
      <c r="C68" s="38">
        <f t="shared" si="6"/>
        <v>175822.57</v>
      </c>
      <c r="D68" s="38">
        <f t="shared" si="7"/>
        <v>0</v>
      </c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103">
        <f t="shared" si="5"/>
        <v>175822.57</v>
      </c>
      <c r="Z68" s="104"/>
      <c r="AA68" s="105"/>
      <c r="AB68" s="105"/>
      <c r="AC68" s="105"/>
      <c r="AD68" s="105"/>
      <c r="AE68" s="105">
        <v>175822.57</v>
      </c>
      <c r="AF68" s="105"/>
      <c r="AG68" s="105"/>
      <c r="AH68" s="105"/>
    </row>
    <row r="69" spans="1:34">
      <c r="A69" s="64">
        <f t="shared" si="8"/>
        <v>59</v>
      </c>
      <c r="B69" s="102" t="s">
        <v>86</v>
      </c>
      <c r="C69" s="38">
        <f t="shared" si="6"/>
        <v>176459.32</v>
      </c>
      <c r="D69" s="38">
        <f t="shared" si="7"/>
        <v>0</v>
      </c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103">
        <f t="shared" si="5"/>
        <v>176459.32</v>
      </c>
      <c r="Z69" s="104"/>
      <c r="AA69" s="105"/>
      <c r="AB69" s="105"/>
      <c r="AC69" s="105"/>
      <c r="AD69" s="105"/>
      <c r="AE69" s="105">
        <v>176459.32</v>
      </c>
      <c r="AF69" s="105"/>
      <c r="AG69" s="105"/>
      <c r="AH69" s="105"/>
    </row>
    <row r="70" spans="1:34">
      <c r="A70" s="64">
        <f t="shared" si="8"/>
        <v>60</v>
      </c>
      <c r="B70" s="102" t="s">
        <v>87</v>
      </c>
      <c r="C70" s="38">
        <f t="shared" si="6"/>
        <v>212555.96</v>
      </c>
      <c r="D70" s="38">
        <f t="shared" si="7"/>
        <v>0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103">
        <f t="shared" si="5"/>
        <v>212555.96</v>
      </c>
      <c r="Z70" s="104"/>
      <c r="AA70" s="105"/>
      <c r="AB70" s="105"/>
      <c r="AC70" s="105"/>
      <c r="AD70" s="105"/>
      <c r="AE70" s="105">
        <v>212555.96</v>
      </c>
      <c r="AF70" s="105"/>
      <c r="AG70" s="105"/>
      <c r="AH70" s="105"/>
    </row>
    <row r="71" spans="1:34">
      <c r="A71" s="64">
        <f t="shared" si="8"/>
        <v>61</v>
      </c>
      <c r="B71" s="102" t="s">
        <v>88</v>
      </c>
      <c r="C71" s="38">
        <f t="shared" si="6"/>
        <v>221411.92</v>
      </c>
      <c r="D71" s="38">
        <f t="shared" si="7"/>
        <v>0</v>
      </c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103">
        <f t="shared" si="5"/>
        <v>221411.92</v>
      </c>
      <c r="Z71" s="104"/>
      <c r="AA71" s="105"/>
      <c r="AB71" s="105"/>
      <c r="AC71" s="105"/>
      <c r="AD71" s="105"/>
      <c r="AE71" s="105">
        <v>221411.92</v>
      </c>
      <c r="AF71" s="105"/>
      <c r="AG71" s="105"/>
      <c r="AH71" s="105"/>
    </row>
    <row r="72" spans="1:34">
      <c r="A72" s="64">
        <f t="shared" si="8"/>
        <v>62</v>
      </c>
      <c r="B72" s="102" t="s">
        <v>89</v>
      </c>
      <c r="C72" s="38">
        <f t="shared" si="6"/>
        <v>202866.41</v>
      </c>
      <c r="D72" s="38">
        <f t="shared" si="7"/>
        <v>0</v>
      </c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103">
        <f t="shared" si="5"/>
        <v>202866.41</v>
      </c>
      <c r="Z72" s="104"/>
      <c r="AA72" s="105"/>
      <c r="AB72" s="105"/>
      <c r="AC72" s="105"/>
      <c r="AD72" s="105"/>
      <c r="AE72" s="105">
        <v>202866.41</v>
      </c>
      <c r="AF72" s="105"/>
      <c r="AG72" s="105"/>
      <c r="AH72" s="105"/>
    </row>
    <row r="73" spans="1:34">
      <c r="A73" s="64">
        <f t="shared" si="8"/>
        <v>63</v>
      </c>
      <c r="B73" s="102" t="s">
        <v>90</v>
      </c>
      <c r="C73" s="38">
        <f t="shared" si="6"/>
        <v>160500.28</v>
      </c>
      <c r="D73" s="38">
        <f t="shared" si="7"/>
        <v>0</v>
      </c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103">
        <f t="shared" ref="Y73:Y104" si="9">Z73+AA73+AB73+AC73+AD73+AE73+AF73+AG73+AH73</f>
        <v>160500.28</v>
      </c>
      <c r="Z73" s="113">
        <v>160500.28</v>
      </c>
      <c r="AA73" s="114"/>
      <c r="AB73" s="114"/>
      <c r="AC73" s="114"/>
      <c r="AD73" s="114"/>
      <c r="AE73" s="114"/>
      <c r="AF73" s="114"/>
      <c r="AG73" s="114"/>
      <c r="AH73" s="114"/>
    </row>
    <row r="74" spans="1:34">
      <c r="A74" s="64">
        <f t="shared" si="8"/>
        <v>64</v>
      </c>
      <c r="B74" s="102" t="s">
        <v>91</v>
      </c>
      <c r="C74" s="38">
        <f t="shared" si="6"/>
        <v>105625.08</v>
      </c>
      <c r="D74" s="38">
        <f t="shared" si="7"/>
        <v>0</v>
      </c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103">
        <f t="shared" si="9"/>
        <v>105625.08</v>
      </c>
      <c r="Z74" s="104">
        <v>105625.08</v>
      </c>
      <c r="AA74" s="105"/>
      <c r="AB74" s="105"/>
      <c r="AC74" s="105"/>
      <c r="AD74" s="105"/>
      <c r="AE74" s="105"/>
      <c r="AF74" s="105"/>
      <c r="AG74" s="105"/>
      <c r="AH74" s="105"/>
    </row>
    <row r="75" spans="1:34">
      <c r="A75" s="64">
        <f t="shared" si="8"/>
        <v>65</v>
      </c>
      <c r="B75" s="102" t="s">
        <v>92</v>
      </c>
      <c r="C75" s="38">
        <f t="shared" ref="C75:C106" si="10">D75+K75+L75+N75+P75+R75+S75+U75+W75+X75+Y75</f>
        <v>120471.03999999999</v>
      </c>
      <c r="D75" s="38">
        <f t="shared" ref="D75:D106" si="11">E75+F75+G75+H75+I75</f>
        <v>0</v>
      </c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103">
        <f t="shared" si="9"/>
        <v>120471.03999999999</v>
      </c>
      <c r="Z75" s="104">
        <v>120471.03999999999</v>
      </c>
      <c r="AA75" s="105"/>
      <c r="AB75" s="105"/>
      <c r="AC75" s="105"/>
      <c r="AD75" s="105"/>
      <c r="AE75" s="105"/>
      <c r="AF75" s="105"/>
      <c r="AG75" s="105"/>
      <c r="AH75" s="105"/>
    </row>
    <row r="76" spans="1:34">
      <c r="A76" s="64">
        <f t="shared" ref="A76:A106" si="12">A75+1</f>
        <v>66</v>
      </c>
      <c r="B76" s="102" t="s">
        <v>94</v>
      </c>
      <c r="C76" s="38">
        <f t="shared" si="10"/>
        <v>216878.59</v>
      </c>
      <c r="D76" s="38">
        <f t="shared" si="11"/>
        <v>0</v>
      </c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103">
        <f t="shared" si="9"/>
        <v>216878.59</v>
      </c>
      <c r="Z76" s="104"/>
      <c r="AA76" s="105"/>
      <c r="AB76" s="105"/>
      <c r="AC76" s="105"/>
      <c r="AD76" s="105"/>
      <c r="AE76" s="105">
        <v>216878.59</v>
      </c>
      <c r="AF76" s="105"/>
      <c r="AG76" s="105"/>
      <c r="AH76" s="105"/>
    </row>
    <row r="77" spans="1:34">
      <c r="A77" s="64">
        <f t="shared" si="12"/>
        <v>67</v>
      </c>
      <c r="B77" s="102" t="s">
        <v>95</v>
      </c>
      <c r="C77" s="38">
        <f t="shared" si="10"/>
        <v>399096.26</v>
      </c>
      <c r="D77" s="38">
        <f t="shared" si="11"/>
        <v>0</v>
      </c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103">
        <f t="shared" si="9"/>
        <v>399096.26</v>
      </c>
      <c r="Z77" s="104"/>
      <c r="AA77" s="105">
        <v>399096.26</v>
      </c>
      <c r="AB77" s="105"/>
      <c r="AC77" s="105"/>
      <c r="AD77" s="105"/>
      <c r="AE77" s="105"/>
      <c r="AF77" s="105"/>
      <c r="AG77" s="105"/>
      <c r="AH77" s="105"/>
    </row>
    <row r="78" spans="1:34">
      <c r="A78" s="64">
        <f t="shared" si="12"/>
        <v>68</v>
      </c>
      <c r="B78" s="102" t="s">
        <v>97</v>
      </c>
      <c r="C78" s="38">
        <f t="shared" si="10"/>
        <v>2400561.8099999996</v>
      </c>
      <c r="D78" s="38">
        <f t="shared" si="11"/>
        <v>2054160.8</v>
      </c>
      <c r="E78" s="38"/>
      <c r="F78" s="38">
        <v>2054160.8</v>
      </c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>
        <v>255452</v>
      </c>
      <c r="Y78" s="103">
        <f t="shared" si="9"/>
        <v>90949.01</v>
      </c>
      <c r="Z78" s="104"/>
      <c r="AA78" s="112"/>
      <c r="AB78" s="105"/>
      <c r="AC78" s="105"/>
      <c r="AD78" s="105">
        <v>90949.01</v>
      </c>
      <c r="AE78" s="105"/>
      <c r="AF78" s="105"/>
      <c r="AG78" s="105"/>
      <c r="AH78" s="105"/>
    </row>
    <row r="79" spans="1:34">
      <c r="A79" s="64">
        <f t="shared" si="12"/>
        <v>69</v>
      </c>
      <c r="B79" s="102" t="s">
        <v>98</v>
      </c>
      <c r="C79" s="38">
        <f t="shared" si="10"/>
        <v>4732477.5</v>
      </c>
      <c r="D79" s="38">
        <f t="shared" si="11"/>
        <v>4111525</v>
      </c>
      <c r="E79" s="38"/>
      <c r="F79" s="38">
        <v>4111525</v>
      </c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>
        <v>510904</v>
      </c>
      <c r="Y79" s="103">
        <f t="shared" si="9"/>
        <v>110048.5</v>
      </c>
      <c r="Z79" s="104"/>
      <c r="AA79" s="112"/>
      <c r="AB79" s="105"/>
      <c r="AC79" s="105"/>
      <c r="AD79" s="105">
        <v>110048.5</v>
      </c>
      <c r="AE79" s="105"/>
      <c r="AF79" s="105"/>
      <c r="AG79" s="105"/>
      <c r="AH79" s="105"/>
    </row>
    <row r="80" spans="1:34">
      <c r="A80" s="64">
        <f t="shared" si="12"/>
        <v>70</v>
      </c>
      <c r="B80" s="102" t="s">
        <v>99</v>
      </c>
      <c r="C80" s="38">
        <f t="shared" si="10"/>
        <v>196261.02</v>
      </c>
      <c r="D80" s="38">
        <f t="shared" si="11"/>
        <v>0</v>
      </c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103">
        <f t="shared" si="9"/>
        <v>196261.02</v>
      </c>
      <c r="Z80" s="104"/>
      <c r="AA80" s="105"/>
      <c r="AB80" s="105"/>
      <c r="AC80" s="105"/>
      <c r="AD80" s="105"/>
      <c r="AE80" s="105">
        <v>196261.02</v>
      </c>
      <c r="AF80" s="105"/>
      <c r="AG80" s="105"/>
      <c r="AH80" s="105"/>
    </row>
    <row r="81" spans="1:34">
      <c r="A81" s="64">
        <f t="shared" si="12"/>
        <v>71</v>
      </c>
      <c r="B81" s="102" t="s">
        <v>100</v>
      </c>
      <c r="C81" s="38">
        <f t="shared" si="10"/>
        <v>200520.74</v>
      </c>
      <c r="D81" s="38">
        <f t="shared" si="11"/>
        <v>0</v>
      </c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103">
        <f t="shared" si="9"/>
        <v>200520.74</v>
      </c>
      <c r="Z81" s="104"/>
      <c r="AA81" s="105"/>
      <c r="AB81" s="105"/>
      <c r="AC81" s="105"/>
      <c r="AD81" s="105"/>
      <c r="AE81" s="105">
        <v>200520.74</v>
      </c>
      <c r="AF81" s="105"/>
      <c r="AG81" s="105"/>
      <c r="AH81" s="105"/>
    </row>
    <row r="82" spans="1:34">
      <c r="A82" s="64">
        <f t="shared" si="12"/>
        <v>72</v>
      </c>
      <c r="B82" s="102" t="s">
        <v>101</v>
      </c>
      <c r="C82" s="38">
        <f t="shared" si="10"/>
        <v>214743.47</v>
      </c>
      <c r="D82" s="38">
        <f t="shared" si="11"/>
        <v>0</v>
      </c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103">
        <f t="shared" si="9"/>
        <v>214743.47</v>
      </c>
      <c r="Z82" s="104"/>
      <c r="AA82" s="105"/>
      <c r="AB82" s="105"/>
      <c r="AC82" s="105"/>
      <c r="AD82" s="105"/>
      <c r="AE82" s="105">
        <v>214743.47</v>
      </c>
      <c r="AF82" s="105"/>
      <c r="AG82" s="105"/>
      <c r="AH82" s="105"/>
    </row>
    <row r="83" spans="1:34">
      <c r="A83" s="64">
        <f t="shared" si="12"/>
        <v>73</v>
      </c>
      <c r="B83" s="102" t="s">
        <v>102</v>
      </c>
      <c r="C83" s="38">
        <f t="shared" si="10"/>
        <v>208535.23</v>
      </c>
      <c r="D83" s="38">
        <f t="shared" si="11"/>
        <v>0</v>
      </c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103">
        <f t="shared" si="9"/>
        <v>208535.23</v>
      </c>
      <c r="Z83" s="104"/>
      <c r="AA83" s="105"/>
      <c r="AB83" s="105"/>
      <c r="AC83" s="105"/>
      <c r="AD83" s="105"/>
      <c r="AE83" s="105">
        <v>208535.23</v>
      </c>
      <c r="AF83" s="105"/>
      <c r="AG83" s="105"/>
      <c r="AH83" s="105"/>
    </row>
    <row r="84" spans="1:34">
      <c r="A84" s="64">
        <f t="shared" si="12"/>
        <v>74</v>
      </c>
      <c r="B84" s="102" t="s">
        <v>103</v>
      </c>
      <c r="C84" s="38">
        <f t="shared" si="10"/>
        <v>159975.29999999999</v>
      </c>
      <c r="D84" s="38">
        <f t="shared" si="11"/>
        <v>0</v>
      </c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103">
        <f t="shared" si="9"/>
        <v>159975.29999999999</v>
      </c>
      <c r="Z84" s="104"/>
      <c r="AA84" s="105"/>
      <c r="AB84" s="105"/>
      <c r="AC84" s="105"/>
      <c r="AD84" s="105"/>
      <c r="AE84" s="105">
        <v>159975.29999999999</v>
      </c>
      <c r="AF84" s="105"/>
      <c r="AG84" s="105"/>
      <c r="AH84" s="105"/>
    </row>
    <row r="85" spans="1:34">
      <c r="A85" s="64">
        <f t="shared" si="12"/>
        <v>75</v>
      </c>
      <c r="B85" s="102" t="s">
        <v>104</v>
      </c>
      <c r="C85" s="38">
        <f t="shared" si="10"/>
        <v>214663.9</v>
      </c>
      <c r="D85" s="38">
        <f t="shared" si="11"/>
        <v>0</v>
      </c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103">
        <f t="shared" si="9"/>
        <v>214663.9</v>
      </c>
      <c r="Z85" s="104"/>
      <c r="AA85" s="105"/>
      <c r="AB85" s="105"/>
      <c r="AC85" s="105"/>
      <c r="AD85" s="105"/>
      <c r="AE85" s="105">
        <v>214663.9</v>
      </c>
      <c r="AF85" s="105"/>
      <c r="AG85" s="105"/>
      <c r="AH85" s="105"/>
    </row>
    <row r="86" spans="1:34">
      <c r="A86" s="64">
        <f t="shared" si="12"/>
        <v>76</v>
      </c>
      <c r="B86" s="102" t="s">
        <v>105</v>
      </c>
      <c r="C86" s="38">
        <f t="shared" si="10"/>
        <v>218667.41</v>
      </c>
      <c r="D86" s="38">
        <f t="shared" si="11"/>
        <v>0</v>
      </c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103">
        <f t="shared" si="9"/>
        <v>218667.41</v>
      </c>
      <c r="Z86" s="104"/>
      <c r="AA86" s="105"/>
      <c r="AB86" s="105"/>
      <c r="AC86" s="105"/>
      <c r="AD86" s="105"/>
      <c r="AE86" s="105">
        <v>218667.41</v>
      </c>
      <c r="AF86" s="105"/>
      <c r="AG86" s="105"/>
      <c r="AH86" s="105"/>
    </row>
    <row r="87" spans="1:34">
      <c r="A87" s="64">
        <f t="shared" si="12"/>
        <v>77</v>
      </c>
      <c r="B87" s="102" t="s">
        <v>106</v>
      </c>
      <c r="C87" s="38">
        <f t="shared" si="10"/>
        <v>214982.27</v>
      </c>
      <c r="D87" s="38">
        <f t="shared" si="11"/>
        <v>0</v>
      </c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103">
        <f t="shared" si="9"/>
        <v>214982.27</v>
      </c>
      <c r="Z87" s="104"/>
      <c r="AA87" s="105"/>
      <c r="AB87" s="105"/>
      <c r="AC87" s="105"/>
      <c r="AD87" s="105"/>
      <c r="AE87" s="105">
        <v>214982.27</v>
      </c>
      <c r="AF87" s="105"/>
      <c r="AG87" s="105"/>
      <c r="AH87" s="105"/>
    </row>
    <row r="88" spans="1:34">
      <c r="A88" s="64">
        <f t="shared" si="12"/>
        <v>78</v>
      </c>
      <c r="B88" s="102" t="s">
        <v>107</v>
      </c>
      <c r="C88" s="38">
        <f t="shared" si="10"/>
        <v>208446.82</v>
      </c>
      <c r="D88" s="38">
        <f t="shared" si="11"/>
        <v>0</v>
      </c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103">
        <f t="shared" si="9"/>
        <v>208446.82</v>
      </c>
      <c r="Z88" s="104"/>
      <c r="AA88" s="105"/>
      <c r="AB88" s="105"/>
      <c r="AC88" s="105"/>
      <c r="AD88" s="105"/>
      <c r="AE88" s="105">
        <v>208446.82</v>
      </c>
      <c r="AF88" s="105"/>
      <c r="AG88" s="105"/>
      <c r="AH88" s="105"/>
    </row>
    <row r="89" spans="1:34">
      <c r="A89" s="64">
        <f t="shared" si="12"/>
        <v>79</v>
      </c>
      <c r="B89" s="102" t="s">
        <v>108</v>
      </c>
      <c r="C89" s="38">
        <f t="shared" si="10"/>
        <v>216160.24</v>
      </c>
      <c r="D89" s="38">
        <f t="shared" si="11"/>
        <v>0</v>
      </c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103">
        <f t="shared" si="9"/>
        <v>216160.24</v>
      </c>
      <c r="Z89" s="104"/>
      <c r="AA89" s="105"/>
      <c r="AB89" s="105"/>
      <c r="AC89" s="105"/>
      <c r="AD89" s="105"/>
      <c r="AE89" s="105">
        <v>216160.24</v>
      </c>
      <c r="AF89" s="105"/>
      <c r="AG89" s="105"/>
      <c r="AH89" s="105"/>
    </row>
    <row r="90" spans="1:34">
      <c r="A90" s="64">
        <f t="shared" si="12"/>
        <v>80</v>
      </c>
      <c r="B90" s="102" t="s">
        <v>109</v>
      </c>
      <c r="C90" s="38">
        <f t="shared" si="10"/>
        <v>196216.74</v>
      </c>
      <c r="D90" s="38">
        <f t="shared" si="11"/>
        <v>0</v>
      </c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103">
        <f t="shared" si="9"/>
        <v>196216.74</v>
      </c>
      <c r="Z90" s="104"/>
      <c r="AA90" s="105"/>
      <c r="AB90" s="105"/>
      <c r="AC90" s="105"/>
      <c r="AD90" s="105"/>
      <c r="AE90" s="105">
        <v>196216.74</v>
      </c>
      <c r="AF90" s="105"/>
      <c r="AG90" s="105"/>
      <c r="AH90" s="105"/>
    </row>
    <row r="91" spans="1:34">
      <c r="A91" s="64">
        <f t="shared" si="12"/>
        <v>81</v>
      </c>
      <c r="B91" s="102" t="s">
        <v>110</v>
      </c>
      <c r="C91" s="38">
        <f t="shared" si="10"/>
        <v>216895.38</v>
      </c>
      <c r="D91" s="38">
        <f t="shared" si="11"/>
        <v>0</v>
      </c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103">
        <f t="shared" si="9"/>
        <v>216895.38</v>
      </c>
      <c r="Z91" s="104"/>
      <c r="AA91" s="105"/>
      <c r="AB91" s="105"/>
      <c r="AC91" s="105"/>
      <c r="AD91" s="105"/>
      <c r="AE91" s="105">
        <v>216895.38</v>
      </c>
      <c r="AF91" s="105"/>
      <c r="AG91" s="105"/>
      <c r="AH91" s="105"/>
    </row>
    <row r="92" spans="1:34">
      <c r="A92" s="64">
        <f t="shared" si="12"/>
        <v>82</v>
      </c>
      <c r="B92" s="102" t="s">
        <v>111</v>
      </c>
      <c r="C92" s="38">
        <f t="shared" si="10"/>
        <v>227566.81</v>
      </c>
      <c r="D92" s="38">
        <f t="shared" si="11"/>
        <v>0</v>
      </c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103">
        <f t="shared" si="9"/>
        <v>227566.81</v>
      </c>
      <c r="Z92" s="104"/>
      <c r="AA92" s="105"/>
      <c r="AB92" s="105"/>
      <c r="AC92" s="105"/>
      <c r="AD92" s="105"/>
      <c r="AE92" s="105">
        <v>227566.81</v>
      </c>
      <c r="AF92" s="105"/>
      <c r="AG92" s="105"/>
      <c r="AH92" s="105"/>
    </row>
    <row r="93" spans="1:34">
      <c r="A93" s="64">
        <f t="shared" si="12"/>
        <v>83</v>
      </c>
      <c r="B93" s="102" t="s">
        <v>112</v>
      </c>
      <c r="C93" s="38">
        <f t="shared" si="10"/>
        <v>227201.26</v>
      </c>
      <c r="D93" s="38">
        <f t="shared" si="11"/>
        <v>0</v>
      </c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103">
        <f t="shared" si="9"/>
        <v>227201.26</v>
      </c>
      <c r="Z93" s="104"/>
      <c r="AA93" s="105"/>
      <c r="AB93" s="105"/>
      <c r="AC93" s="105"/>
      <c r="AD93" s="105"/>
      <c r="AE93" s="105">
        <v>227201.26</v>
      </c>
      <c r="AF93" s="105"/>
      <c r="AG93" s="105"/>
      <c r="AH93" s="105"/>
    </row>
    <row r="94" spans="1:34">
      <c r="A94" s="64">
        <f t="shared" si="12"/>
        <v>84</v>
      </c>
      <c r="B94" s="102" t="s">
        <v>113</v>
      </c>
      <c r="C94" s="38">
        <f t="shared" si="10"/>
        <v>2474006.23</v>
      </c>
      <c r="D94" s="38">
        <f t="shared" si="11"/>
        <v>2131576.2999999998</v>
      </c>
      <c r="E94" s="38"/>
      <c r="F94" s="38">
        <v>2131576.2999999998</v>
      </c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>
        <v>255452</v>
      </c>
      <c r="Y94" s="103">
        <f t="shared" si="9"/>
        <v>86977.93</v>
      </c>
      <c r="Z94" s="104"/>
      <c r="AA94" s="112"/>
      <c r="AB94" s="105"/>
      <c r="AC94" s="105"/>
      <c r="AD94" s="105">
        <v>86977.93</v>
      </c>
      <c r="AE94" s="105"/>
      <c r="AF94" s="105"/>
      <c r="AG94" s="105"/>
      <c r="AH94" s="105"/>
    </row>
    <row r="95" spans="1:34">
      <c r="A95" s="64">
        <f t="shared" si="12"/>
        <v>85</v>
      </c>
      <c r="B95" s="102" t="s">
        <v>114</v>
      </c>
      <c r="C95" s="38">
        <f t="shared" si="10"/>
        <v>153204.85</v>
      </c>
      <c r="D95" s="38">
        <f t="shared" si="11"/>
        <v>0</v>
      </c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103">
        <f t="shared" si="9"/>
        <v>153204.85</v>
      </c>
      <c r="Z95" s="104">
        <v>153204.85</v>
      </c>
      <c r="AA95" s="105"/>
      <c r="AB95" s="105"/>
      <c r="AC95" s="105"/>
      <c r="AD95" s="105"/>
      <c r="AE95" s="105"/>
      <c r="AF95" s="105"/>
      <c r="AG95" s="105"/>
      <c r="AH95" s="105"/>
    </row>
    <row r="96" spans="1:34">
      <c r="A96" s="64">
        <f t="shared" si="12"/>
        <v>86</v>
      </c>
      <c r="B96" s="102" t="s">
        <v>115</v>
      </c>
      <c r="C96" s="38">
        <f t="shared" si="10"/>
        <v>7452491.8200000003</v>
      </c>
      <c r="D96" s="38">
        <f t="shared" si="11"/>
        <v>7327699.7000000002</v>
      </c>
      <c r="E96" s="38"/>
      <c r="F96" s="38">
        <v>7327699.7000000002</v>
      </c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103">
        <f t="shared" si="9"/>
        <v>124792.12</v>
      </c>
      <c r="Z96" s="104"/>
      <c r="AA96" s="112"/>
      <c r="AB96" s="105"/>
      <c r="AC96" s="105"/>
      <c r="AD96" s="105">
        <v>124792.12</v>
      </c>
      <c r="AE96" s="105"/>
      <c r="AF96" s="105"/>
      <c r="AG96" s="105"/>
      <c r="AH96" s="105"/>
    </row>
    <row r="97" spans="1:34">
      <c r="A97" s="64">
        <f t="shared" si="12"/>
        <v>87</v>
      </c>
      <c r="B97" s="102" t="s">
        <v>116</v>
      </c>
      <c r="C97" s="38">
        <f t="shared" si="10"/>
        <v>223486.58</v>
      </c>
      <c r="D97" s="38">
        <f t="shared" si="11"/>
        <v>0</v>
      </c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103">
        <f t="shared" si="9"/>
        <v>223486.58</v>
      </c>
      <c r="Z97" s="104">
        <v>223486.58</v>
      </c>
      <c r="AA97" s="105"/>
      <c r="AB97" s="105"/>
      <c r="AC97" s="105"/>
      <c r="AD97" s="105"/>
      <c r="AE97" s="105"/>
      <c r="AF97" s="105"/>
      <c r="AG97" s="105"/>
      <c r="AH97" s="105"/>
    </row>
    <row r="98" spans="1:34">
      <c r="A98" s="64">
        <f t="shared" si="12"/>
        <v>88</v>
      </c>
      <c r="B98" s="102" t="s">
        <v>117</v>
      </c>
      <c r="C98" s="38">
        <f t="shared" si="10"/>
        <v>204913.78</v>
      </c>
      <c r="D98" s="38">
        <f t="shared" si="11"/>
        <v>0</v>
      </c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103">
        <f t="shared" si="9"/>
        <v>204913.78</v>
      </c>
      <c r="Z98" s="104"/>
      <c r="AA98" s="105"/>
      <c r="AB98" s="105"/>
      <c r="AC98" s="105"/>
      <c r="AD98" s="105"/>
      <c r="AE98" s="105">
        <v>204913.78</v>
      </c>
      <c r="AF98" s="105"/>
      <c r="AG98" s="105"/>
      <c r="AH98" s="105"/>
    </row>
    <row r="99" spans="1:34">
      <c r="A99" s="64">
        <f t="shared" si="12"/>
        <v>89</v>
      </c>
      <c r="B99" s="102" t="s">
        <v>118</v>
      </c>
      <c r="C99" s="38">
        <f t="shared" si="10"/>
        <v>235350.07</v>
      </c>
      <c r="D99" s="38">
        <f t="shared" si="11"/>
        <v>0</v>
      </c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103">
        <f t="shared" si="9"/>
        <v>235350.07</v>
      </c>
      <c r="Z99" s="104"/>
      <c r="AA99" s="105"/>
      <c r="AB99" s="105"/>
      <c r="AC99" s="105"/>
      <c r="AD99" s="105"/>
      <c r="AE99" s="105">
        <v>235350.07</v>
      </c>
      <c r="AF99" s="105"/>
      <c r="AG99" s="105"/>
      <c r="AH99" s="105"/>
    </row>
    <row r="100" spans="1:34">
      <c r="A100" s="64">
        <f t="shared" si="12"/>
        <v>90</v>
      </c>
      <c r="B100" s="102" t="s">
        <v>119</v>
      </c>
      <c r="C100" s="38">
        <f t="shared" si="10"/>
        <v>237618.8</v>
      </c>
      <c r="D100" s="38">
        <f t="shared" si="11"/>
        <v>0</v>
      </c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103">
        <f t="shared" si="9"/>
        <v>237618.8</v>
      </c>
      <c r="Z100" s="104"/>
      <c r="AA100" s="105"/>
      <c r="AB100" s="105">
        <v>118809.4</v>
      </c>
      <c r="AC100" s="105"/>
      <c r="AD100" s="105">
        <v>118809.4</v>
      </c>
      <c r="AE100" s="105"/>
      <c r="AF100" s="105"/>
      <c r="AG100" s="105"/>
      <c r="AH100" s="105"/>
    </row>
    <row r="101" spans="1:34">
      <c r="A101" s="64">
        <f t="shared" si="12"/>
        <v>91</v>
      </c>
      <c r="B101" s="102" t="s">
        <v>120</v>
      </c>
      <c r="C101" s="38">
        <f t="shared" si="10"/>
        <v>3410940.16</v>
      </c>
      <c r="D101" s="38">
        <f t="shared" si="11"/>
        <v>3184674.6</v>
      </c>
      <c r="E101" s="38"/>
      <c r="F101" s="38">
        <v>3184674.6</v>
      </c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103">
        <f t="shared" si="9"/>
        <v>226265.56</v>
      </c>
      <c r="Z101" s="104"/>
      <c r="AA101" s="112">
        <v>124163.12</v>
      </c>
      <c r="AB101" s="105"/>
      <c r="AC101" s="105"/>
      <c r="AD101" s="105">
        <v>102102.44</v>
      </c>
      <c r="AE101" s="105"/>
      <c r="AF101" s="105"/>
      <c r="AG101" s="105"/>
      <c r="AH101" s="105"/>
    </row>
    <row r="102" spans="1:34">
      <c r="A102" s="64">
        <f t="shared" si="12"/>
        <v>92</v>
      </c>
      <c r="B102" s="102" t="s">
        <v>121</v>
      </c>
      <c r="C102" s="38">
        <f t="shared" si="10"/>
        <v>4299949.62</v>
      </c>
      <c r="D102" s="38">
        <f t="shared" si="11"/>
        <v>4054931.6</v>
      </c>
      <c r="E102" s="38"/>
      <c r="F102" s="38">
        <v>4054931.6</v>
      </c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103">
        <f t="shared" si="9"/>
        <v>245018.02</v>
      </c>
      <c r="Z102" s="104"/>
      <c r="AA102" s="105"/>
      <c r="AB102" s="105">
        <v>122509.01</v>
      </c>
      <c r="AC102" s="105"/>
      <c r="AD102" s="105">
        <v>122509.01</v>
      </c>
      <c r="AE102" s="105"/>
      <c r="AF102" s="105"/>
      <c r="AG102" s="105"/>
      <c r="AH102" s="105"/>
    </row>
    <row r="103" spans="1:34">
      <c r="A103" s="64">
        <f t="shared" si="12"/>
        <v>93</v>
      </c>
      <c r="B103" s="102" t="s">
        <v>122</v>
      </c>
      <c r="C103" s="38">
        <f t="shared" si="10"/>
        <v>199388.93</v>
      </c>
      <c r="D103" s="38">
        <f t="shared" si="11"/>
        <v>0</v>
      </c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103">
        <f t="shared" si="9"/>
        <v>199388.93</v>
      </c>
      <c r="Z103" s="104"/>
      <c r="AA103" s="105"/>
      <c r="AB103" s="105"/>
      <c r="AC103" s="105"/>
      <c r="AD103" s="105"/>
      <c r="AE103" s="105">
        <v>199388.93</v>
      </c>
      <c r="AF103" s="105"/>
      <c r="AG103" s="105"/>
      <c r="AH103" s="105"/>
    </row>
    <row r="104" spans="1:34">
      <c r="A104" s="64">
        <f t="shared" si="12"/>
        <v>94</v>
      </c>
      <c r="B104" s="102" t="s">
        <v>123</v>
      </c>
      <c r="C104" s="38">
        <f t="shared" si="10"/>
        <v>122617.74</v>
      </c>
      <c r="D104" s="38">
        <f t="shared" si="11"/>
        <v>0</v>
      </c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103">
        <f t="shared" si="9"/>
        <v>122617.74</v>
      </c>
      <c r="Z104" s="104"/>
      <c r="AA104" s="105">
        <v>122617.74</v>
      </c>
      <c r="AB104" s="105"/>
      <c r="AC104" s="105"/>
      <c r="AD104" s="105"/>
      <c r="AE104" s="105"/>
      <c r="AF104" s="105"/>
      <c r="AG104" s="105"/>
      <c r="AH104" s="105"/>
    </row>
    <row r="105" spans="1:34">
      <c r="A105" s="64">
        <f t="shared" si="12"/>
        <v>95</v>
      </c>
      <c r="B105" s="102" t="s">
        <v>124</v>
      </c>
      <c r="C105" s="38">
        <f t="shared" si="10"/>
        <v>4341000.5</v>
      </c>
      <c r="D105" s="38">
        <f t="shared" si="11"/>
        <v>4098711.4</v>
      </c>
      <c r="E105" s="38"/>
      <c r="F105" s="38">
        <v>4098711.4</v>
      </c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103">
        <f t="shared" ref="Y105:Y136" si="13">Z105+AA105+AB105+AC105+AD105+AE105+AF105+AG105+AH105</f>
        <v>242289.1</v>
      </c>
      <c r="Z105" s="104"/>
      <c r="AA105" s="112"/>
      <c r="AB105" s="105">
        <v>124106.64</v>
      </c>
      <c r="AC105" s="105"/>
      <c r="AD105" s="105">
        <v>118182.46</v>
      </c>
      <c r="AE105" s="105"/>
      <c r="AF105" s="105"/>
      <c r="AG105" s="105"/>
      <c r="AH105" s="105"/>
    </row>
    <row r="106" spans="1:34">
      <c r="A106" s="64">
        <f t="shared" si="12"/>
        <v>96</v>
      </c>
      <c r="B106" s="102" t="s">
        <v>125</v>
      </c>
      <c r="C106" s="38">
        <f t="shared" si="10"/>
        <v>5638945.9899999993</v>
      </c>
      <c r="D106" s="38">
        <f t="shared" si="11"/>
        <v>5533266.1999999993</v>
      </c>
      <c r="E106" s="107">
        <v>1078977.3999999999</v>
      </c>
      <c r="F106" s="38">
        <v>4454288.8</v>
      </c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103">
        <f t="shared" si="13"/>
        <v>105679.79</v>
      </c>
      <c r="Z106" s="104"/>
      <c r="AA106" s="112"/>
      <c r="AB106" s="105"/>
      <c r="AC106" s="105"/>
      <c r="AD106" s="105">
        <v>105679.79</v>
      </c>
      <c r="AE106" s="105"/>
      <c r="AF106" s="105"/>
      <c r="AG106" s="105"/>
      <c r="AH106" s="105"/>
    </row>
    <row r="107" spans="1:34">
      <c r="A107" s="64" t="s">
        <v>126</v>
      </c>
      <c r="B107" s="115"/>
      <c r="C107" s="38">
        <f t="shared" ref="C107:Y107" si="14">SUM(C11:C106)</f>
        <v>121091145.42999995</v>
      </c>
      <c r="D107" s="38">
        <f t="shared" si="14"/>
        <v>57504943</v>
      </c>
      <c r="E107" s="38">
        <f t="shared" si="14"/>
        <v>9696019</v>
      </c>
      <c r="F107" s="38">
        <f t="shared" si="14"/>
        <v>47808924</v>
      </c>
      <c r="G107" s="38">
        <f t="shared" si="14"/>
        <v>0</v>
      </c>
      <c r="H107" s="38">
        <f t="shared" si="14"/>
        <v>0</v>
      </c>
      <c r="I107" s="38">
        <f t="shared" si="14"/>
        <v>0</v>
      </c>
      <c r="J107" s="38">
        <f t="shared" si="14"/>
        <v>0</v>
      </c>
      <c r="K107" s="38">
        <f t="shared" si="14"/>
        <v>0</v>
      </c>
      <c r="L107" s="38">
        <f t="shared" si="14"/>
        <v>0</v>
      </c>
      <c r="M107" s="38">
        <f t="shared" si="14"/>
        <v>675</v>
      </c>
      <c r="N107" s="38">
        <f t="shared" si="14"/>
        <v>28366079.919999998</v>
      </c>
      <c r="O107" s="38">
        <f t="shared" si="14"/>
        <v>13</v>
      </c>
      <c r="P107" s="38">
        <f t="shared" si="14"/>
        <v>6306319.2000000002</v>
      </c>
      <c r="Q107" s="38">
        <f t="shared" si="14"/>
        <v>0</v>
      </c>
      <c r="R107" s="38">
        <f t="shared" si="14"/>
        <v>8078565.5999999996</v>
      </c>
      <c r="S107" s="38">
        <f t="shared" si="14"/>
        <v>0</v>
      </c>
      <c r="T107" s="38">
        <f t="shared" si="14"/>
        <v>0</v>
      </c>
      <c r="U107" s="38">
        <f t="shared" si="14"/>
        <v>0</v>
      </c>
      <c r="V107" s="38">
        <f t="shared" si="14"/>
        <v>0</v>
      </c>
      <c r="W107" s="38">
        <f t="shared" si="14"/>
        <v>0</v>
      </c>
      <c r="X107" s="38">
        <f t="shared" si="14"/>
        <v>1532712</v>
      </c>
      <c r="Y107" s="38">
        <f t="shared" si="14"/>
        <v>19302525.710000001</v>
      </c>
    </row>
    <row r="108" spans="1:34" s="49" customFormat="1">
      <c r="A108" s="141" t="s">
        <v>128</v>
      </c>
      <c r="B108" s="141"/>
      <c r="C108" s="43">
        <f>(D107+N107+P107+R107+X107)*0.0214</f>
        <v>2178276.4620079999</v>
      </c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73"/>
      <c r="AA108" s="73"/>
      <c r="AB108" s="73"/>
      <c r="AC108" s="77"/>
      <c r="AD108" s="76"/>
      <c r="AE108" s="77"/>
      <c r="AF108" s="76"/>
      <c r="AG108" s="77"/>
      <c r="AH108" s="77"/>
    </row>
    <row r="109" spans="1:34" s="49" customFormat="1" ht="24.2" customHeight="1">
      <c r="A109" s="142" t="s">
        <v>129</v>
      </c>
      <c r="B109" s="142"/>
      <c r="C109" s="43">
        <f>C107+C108</f>
        <v>123269421.89200795</v>
      </c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73"/>
      <c r="AA109" s="73"/>
      <c r="AB109" s="73"/>
      <c r="AC109" s="73"/>
      <c r="AD109" s="76"/>
      <c r="AE109" s="77"/>
      <c r="AF109" s="76"/>
      <c r="AG109" s="77"/>
      <c r="AH109" s="77"/>
    </row>
    <row r="110" spans="1:34" ht="35.25" customHeight="1"/>
    <row r="111" spans="1:34" ht="35.25" customHeight="1"/>
  </sheetData>
  <autoFilter ref="A9:AH9"/>
  <mergeCells count="22">
    <mergeCell ref="A109:B109"/>
    <mergeCell ref="I5:I7"/>
    <mergeCell ref="J5:J7"/>
    <mergeCell ref="K5:K7"/>
    <mergeCell ref="L5:L7"/>
    <mergeCell ref="A108:B108"/>
    <mergeCell ref="A1:Y1"/>
    <mergeCell ref="AF2:AH2"/>
    <mergeCell ref="D4:I4"/>
    <mergeCell ref="J4:L4"/>
    <mergeCell ref="M4:N7"/>
    <mergeCell ref="O4:P7"/>
    <mergeCell ref="Q4:R7"/>
    <mergeCell ref="T4:U7"/>
    <mergeCell ref="V4:W7"/>
    <mergeCell ref="X4:X7"/>
    <mergeCell ref="Y4:Y7"/>
    <mergeCell ref="D5:D7"/>
    <mergeCell ref="E5:E7"/>
    <mergeCell ref="F5:F7"/>
    <mergeCell ref="G5:G7"/>
    <mergeCell ref="H5:H7"/>
  </mergeCells>
  <pageMargins left="0.23611111111111099" right="0.23611111111111099" top="0.55138888888888904" bottom="0.39374999999999999" header="0.31527777777777799" footer="0.51180555555555496"/>
  <pageSetup paperSize="9" scale="36" firstPageNumber="0" fitToHeight="0" orientation="landscape" r:id="rId1"/>
  <headerFooter>
    <oddHeader>&amp;CСтраница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MK23"/>
  <sheetViews>
    <sheetView tabSelected="1" view="pageBreakPreview" zoomScale="90" zoomScaleNormal="70" zoomScalePageLayoutView="90" workbookViewId="0">
      <pane xSplit="3" ySplit="8" topLeftCell="M9" activePane="bottomRight" state="frozen"/>
      <selection pane="topRight" activeCell="M1" sqref="M1"/>
      <selection pane="bottomLeft" activeCell="A9" sqref="A9"/>
      <selection pane="bottomRight" activeCell="A14" sqref="A14"/>
    </sheetView>
  </sheetViews>
  <sheetFormatPr defaultRowHeight="15.75"/>
  <cols>
    <col min="1" max="1" width="9" style="116" customWidth="1"/>
    <col min="2" max="2" width="48.140625" style="117" customWidth="1"/>
    <col min="3" max="3" width="20" style="53" customWidth="1"/>
    <col min="4" max="4" width="16.42578125" style="53" customWidth="1"/>
    <col min="5" max="5" width="15.85546875" style="53" customWidth="1"/>
    <col min="6" max="6" width="16.5703125" style="53" customWidth="1"/>
    <col min="7" max="7" width="15.7109375" style="53" customWidth="1"/>
    <col min="8" max="8" width="15.42578125" style="53" customWidth="1"/>
    <col min="9" max="9" width="15.85546875" style="53" customWidth="1"/>
    <col min="10" max="10" width="14.7109375" style="118" hidden="1" customWidth="1"/>
    <col min="11" max="11" width="10.7109375" style="53" hidden="1" customWidth="1"/>
    <col min="12" max="12" width="19" style="53" hidden="1" customWidth="1"/>
    <col min="13" max="13" width="11.140625" style="53" customWidth="1"/>
    <col min="14" max="14" width="18.85546875" style="53" customWidth="1"/>
    <col min="15" max="15" width="11.140625" style="53" customWidth="1"/>
    <col min="16" max="16" width="16.28515625" style="53" customWidth="1"/>
    <col min="17" max="17" width="13" style="53" customWidth="1"/>
    <col min="18" max="18" width="19" style="53" customWidth="1"/>
    <col min="19" max="19" width="11.28515625" style="53" customWidth="1"/>
    <col min="20" max="20" width="11.7109375" style="53" customWidth="1"/>
    <col min="21" max="21" width="17.85546875" style="53" customWidth="1"/>
    <col min="22" max="22" width="12.42578125" style="53" customWidth="1"/>
    <col min="23" max="23" width="16.85546875" style="53" customWidth="1"/>
    <col min="24" max="24" width="17.5703125" style="53" customWidth="1"/>
    <col min="25" max="25" width="16.85546875" style="53" customWidth="1"/>
    <col min="26" max="26" width="17.5703125" style="119" hidden="1" customWidth="1"/>
    <col min="27" max="27" width="14.7109375" style="119" hidden="1" customWidth="1"/>
    <col min="28" max="28" width="17" style="119" hidden="1" customWidth="1"/>
    <col min="29" max="29" width="15.7109375" style="119" hidden="1" customWidth="1"/>
    <col min="30" max="30" width="16.5703125" style="119" hidden="1" customWidth="1"/>
    <col min="31" max="31" width="17" style="119" hidden="1" customWidth="1"/>
    <col min="32" max="32" width="20.7109375" style="119" hidden="1" customWidth="1"/>
    <col min="33" max="33" width="16.85546875" style="119" hidden="1" customWidth="1"/>
    <col min="34" max="34" width="17.140625" style="119" hidden="1" customWidth="1"/>
    <col min="35" max="1025" width="9.140625" style="49" customWidth="1"/>
  </cols>
  <sheetData>
    <row r="1" spans="1:34">
      <c r="A1" s="2" t="s">
        <v>172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76"/>
      <c r="AA1" s="77"/>
      <c r="AB1" s="77"/>
      <c r="AC1" s="77"/>
      <c r="AD1" s="77"/>
      <c r="AE1" s="76"/>
      <c r="AF1" s="76"/>
      <c r="AG1" s="76"/>
      <c r="AH1" s="76"/>
    </row>
    <row r="2" spans="1:34" ht="12" customHeight="1">
      <c r="A2" s="23"/>
      <c r="B2" s="52"/>
      <c r="Z2" s="76"/>
      <c r="AA2" s="77"/>
      <c r="AB2" s="78"/>
      <c r="AC2" s="76"/>
      <c r="AD2" s="77"/>
      <c r="AE2" s="140" t="s">
        <v>131</v>
      </c>
      <c r="AF2" s="140"/>
      <c r="AG2" s="140"/>
      <c r="AH2" s="140"/>
    </row>
    <row r="3" spans="1:34" ht="24.6" customHeight="1">
      <c r="A3" s="132" t="s">
        <v>8</v>
      </c>
      <c r="B3" s="132" t="s">
        <v>9</v>
      </c>
      <c r="C3" s="5" t="s">
        <v>132</v>
      </c>
      <c r="D3" s="143" t="s">
        <v>133</v>
      </c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76"/>
      <c r="AA3" s="77"/>
      <c r="AB3" s="78"/>
      <c r="AC3" s="76"/>
      <c r="AD3" s="77"/>
      <c r="AE3" s="76"/>
      <c r="AF3" s="76"/>
      <c r="AG3" s="76"/>
      <c r="AH3" s="76"/>
    </row>
    <row r="4" spans="1:34" ht="16.899999999999999" customHeight="1">
      <c r="A4" s="132"/>
      <c r="B4" s="132"/>
      <c r="C4" s="5"/>
      <c r="D4" s="5" t="s">
        <v>134</v>
      </c>
      <c r="E4" s="5"/>
      <c r="F4" s="5"/>
      <c r="G4" s="5"/>
      <c r="H4" s="5"/>
      <c r="I4" s="5"/>
      <c r="J4" s="5" t="s">
        <v>161</v>
      </c>
      <c r="K4" s="5"/>
      <c r="L4" s="5"/>
      <c r="M4" s="5" t="s">
        <v>135</v>
      </c>
      <c r="N4" s="5"/>
      <c r="O4" s="5" t="s">
        <v>136</v>
      </c>
      <c r="P4" s="5"/>
      <c r="Q4" s="5" t="s">
        <v>137</v>
      </c>
      <c r="R4" s="5"/>
      <c r="S4" s="5" t="s">
        <v>150</v>
      </c>
      <c r="T4" s="5" t="s">
        <v>162</v>
      </c>
      <c r="U4" s="5"/>
      <c r="V4" s="5" t="s">
        <v>138</v>
      </c>
      <c r="W4" s="5"/>
      <c r="X4" s="5" t="s">
        <v>139</v>
      </c>
      <c r="Y4" s="5" t="s">
        <v>140</v>
      </c>
      <c r="Z4" s="144" t="s">
        <v>173</v>
      </c>
      <c r="AA4" s="144" t="s">
        <v>152</v>
      </c>
      <c r="AB4" s="144" t="s">
        <v>153</v>
      </c>
      <c r="AC4" s="144" t="s">
        <v>154</v>
      </c>
      <c r="AD4" s="144" t="s">
        <v>151</v>
      </c>
      <c r="AE4" s="144" t="s">
        <v>141</v>
      </c>
      <c r="AF4" s="144" t="s">
        <v>143</v>
      </c>
      <c r="AG4" s="145" t="s">
        <v>170</v>
      </c>
      <c r="AH4" s="144" t="s">
        <v>142</v>
      </c>
    </row>
    <row r="5" spans="1:34" ht="15.6" customHeight="1">
      <c r="A5" s="132"/>
      <c r="B5" s="132"/>
      <c r="C5" s="5"/>
      <c r="D5" s="5" t="s">
        <v>144</v>
      </c>
      <c r="E5" s="5" t="s">
        <v>145</v>
      </c>
      <c r="F5" s="5" t="s">
        <v>146</v>
      </c>
      <c r="G5" s="5" t="s">
        <v>147</v>
      </c>
      <c r="H5" s="5" t="s">
        <v>148</v>
      </c>
      <c r="I5" s="5" t="s">
        <v>149</v>
      </c>
      <c r="J5" s="146"/>
      <c r="K5" s="5" t="s">
        <v>163</v>
      </c>
      <c r="L5" s="5" t="s">
        <v>164</v>
      </c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144"/>
      <c r="AA5" s="144"/>
      <c r="AB5" s="144"/>
      <c r="AC5" s="144"/>
      <c r="AD5" s="144"/>
      <c r="AE5" s="144"/>
      <c r="AF5" s="144"/>
      <c r="AG5" s="145"/>
      <c r="AH5" s="144"/>
    </row>
    <row r="6" spans="1:34" ht="29.45" customHeight="1">
      <c r="A6" s="132"/>
      <c r="B6" s="132"/>
      <c r="C6" s="5"/>
      <c r="D6" s="5"/>
      <c r="E6" s="5"/>
      <c r="F6" s="5"/>
      <c r="G6" s="5"/>
      <c r="H6" s="5"/>
      <c r="I6" s="5"/>
      <c r="J6" s="146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144"/>
      <c r="AA6" s="144"/>
      <c r="AB6" s="144"/>
      <c r="AC6" s="144"/>
      <c r="AD6" s="144"/>
      <c r="AE6" s="144"/>
      <c r="AF6" s="144"/>
      <c r="AG6" s="145"/>
      <c r="AH6" s="144"/>
    </row>
    <row r="7" spans="1:34" ht="12.75" customHeight="1">
      <c r="A7" s="132"/>
      <c r="B7" s="132"/>
      <c r="C7" s="5"/>
      <c r="D7" s="5"/>
      <c r="E7" s="5"/>
      <c r="F7" s="5"/>
      <c r="G7" s="5"/>
      <c r="H7" s="5"/>
      <c r="I7" s="5"/>
      <c r="J7" s="146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144"/>
      <c r="AA7" s="144"/>
      <c r="AB7" s="144"/>
      <c r="AC7" s="144"/>
      <c r="AD7" s="144"/>
      <c r="AE7" s="144"/>
      <c r="AF7" s="144"/>
      <c r="AG7" s="145"/>
      <c r="AH7" s="144"/>
    </row>
    <row r="8" spans="1:34">
      <c r="A8" s="31"/>
      <c r="B8" s="28"/>
      <c r="C8" s="30" t="s">
        <v>22</v>
      </c>
      <c r="D8" s="30" t="s">
        <v>22</v>
      </c>
      <c r="E8" s="30" t="s">
        <v>22</v>
      </c>
      <c r="F8" s="30" t="s">
        <v>22</v>
      </c>
      <c r="G8" s="30" t="s">
        <v>22</v>
      </c>
      <c r="H8" s="30" t="s">
        <v>22</v>
      </c>
      <c r="I8" s="30" t="s">
        <v>22</v>
      </c>
      <c r="J8" s="121" t="s">
        <v>171</v>
      </c>
      <c r="K8" s="30" t="s">
        <v>22</v>
      </c>
      <c r="L8" s="30" t="s">
        <v>22</v>
      </c>
      <c r="M8" s="30" t="s">
        <v>156</v>
      </c>
      <c r="N8" s="30" t="s">
        <v>22</v>
      </c>
      <c r="O8" s="30" t="s">
        <v>156</v>
      </c>
      <c r="P8" s="30" t="s">
        <v>22</v>
      </c>
      <c r="Q8" s="30" t="s">
        <v>156</v>
      </c>
      <c r="R8" s="30" t="s">
        <v>22</v>
      </c>
      <c r="S8" s="30" t="s">
        <v>22</v>
      </c>
      <c r="T8" s="30" t="s">
        <v>156</v>
      </c>
      <c r="U8" s="30" t="s">
        <v>22</v>
      </c>
      <c r="V8" s="30" t="s">
        <v>157</v>
      </c>
      <c r="W8" s="30" t="s">
        <v>22</v>
      </c>
      <c r="X8" s="30" t="s">
        <v>22</v>
      </c>
      <c r="Y8" s="30" t="s">
        <v>22</v>
      </c>
      <c r="Z8" s="98"/>
      <c r="AA8" s="98"/>
      <c r="AB8" s="98"/>
      <c r="AC8" s="98"/>
      <c r="AD8" s="98"/>
      <c r="AE8" s="98"/>
      <c r="AF8" s="98"/>
      <c r="AG8" s="77"/>
      <c r="AH8" s="98"/>
    </row>
    <row r="9" spans="1:34">
      <c r="A9" s="35">
        <v>1</v>
      </c>
      <c r="B9" s="32">
        <v>2</v>
      </c>
      <c r="C9" s="35">
        <v>3</v>
      </c>
      <c r="D9" s="32">
        <v>4</v>
      </c>
      <c r="E9" s="35">
        <v>5</v>
      </c>
      <c r="F9" s="32">
        <v>6</v>
      </c>
      <c r="G9" s="35">
        <v>7</v>
      </c>
      <c r="H9" s="32">
        <v>8</v>
      </c>
      <c r="I9" s="35">
        <v>9</v>
      </c>
      <c r="J9" s="121">
        <v>10</v>
      </c>
      <c r="K9" s="35">
        <v>11</v>
      </c>
      <c r="L9" s="32">
        <v>12</v>
      </c>
      <c r="M9" s="35">
        <v>10</v>
      </c>
      <c r="N9" s="32">
        <v>11</v>
      </c>
      <c r="O9" s="35">
        <v>12</v>
      </c>
      <c r="P9" s="32">
        <v>13</v>
      </c>
      <c r="Q9" s="35">
        <v>14</v>
      </c>
      <c r="R9" s="32">
        <v>15</v>
      </c>
      <c r="S9" s="35">
        <v>16</v>
      </c>
      <c r="T9" s="35">
        <v>17</v>
      </c>
      <c r="U9" s="35">
        <v>18</v>
      </c>
      <c r="V9" s="32">
        <v>19</v>
      </c>
      <c r="W9" s="35">
        <v>20</v>
      </c>
      <c r="X9" s="32">
        <v>21</v>
      </c>
      <c r="Y9" s="35">
        <v>22</v>
      </c>
      <c r="Z9" s="77"/>
      <c r="AA9" s="87"/>
      <c r="AB9" s="87"/>
      <c r="AC9" s="77"/>
      <c r="AD9" s="76"/>
      <c r="AE9" s="77"/>
      <c r="AF9" s="77"/>
      <c r="AG9" s="77"/>
      <c r="AH9" s="77"/>
    </row>
    <row r="10" spans="1:34">
      <c r="A10" s="136" t="s">
        <v>158</v>
      </c>
      <c r="B10" s="136"/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43"/>
      <c r="AA10" s="120"/>
      <c r="AB10" s="120"/>
      <c r="AC10" s="120"/>
      <c r="AD10" s="120"/>
      <c r="AE10" s="122"/>
      <c r="AF10" s="123"/>
      <c r="AG10" s="123"/>
      <c r="AH10" s="123"/>
    </row>
    <row r="11" spans="1:34" ht="25.9" customHeight="1">
      <c r="A11" s="4" t="s">
        <v>23</v>
      </c>
      <c r="B11" s="4"/>
      <c r="C11" s="4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120"/>
      <c r="AB11" s="120"/>
      <c r="AC11" s="120"/>
      <c r="AD11" s="120"/>
      <c r="AE11" s="122"/>
      <c r="AF11" s="123"/>
      <c r="AG11" s="123"/>
      <c r="AH11" s="123"/>
    </row>
    <row r="12" spans="1:34" ht="25.9" customHeight="1">
      <c r="A12" s="121">
        <v>1</v>
      </c>
      <c r="B12" s="28" t="s">
        <v>43</v>
      </c>
      <c r="C12" s="38">
        <f>D12+K12+L12+N12+P12+R12+S12+U12+W12+X12+Y12</f>
        <v>5753869.2000000002</v>
      </c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124">
        <v>5753869.2000000002</v>
      </c>
      <c r="V12" s="43"/>
      <c r="W12" s="43"/>
      <c r="X12" s="43"/>
      <c r="Y12" s="43"/>
      <c r="Z12" s="43"/>
      <c r="AA12" s="120"/>
      <c r="AB12" s="120"/>
      <c r="AC12" s="120"/>
      <c r="AD12" s="120"/>
      <c r="AE12" s="122"/>
      <c r="AF12" s="123"/>
      <c r="AG12" s="123"/>
      <c r="AH12" s="123"/>
    </row>
    <row r="13" spans="1:34" ht="25.9" customHeight="1">
      <c r="A13" s="121">
        <f>A12+1</f>
        <v>2</v>
      </c>
      <c r="B13" s="28" t="s">
        <v>42</v>
      </c>
      <c r="C13" s="38">
        <f>D13+K13+L13+N13+P13+R13+S13+U13+W13+X13+Y13</f>
        <v>10091096.4</v>
      </c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124">
        <v>10091096.4</v>
      </c>
      <c r="V13" s="43"/>
      <c r="W13" s="43"/>
      <c r="X13" s="43"/>
      <c r="Y13" s="43"/>
      <c r="Z13" s="43"/>
      <c r="AA13" s="120"/>
      <c r="AB13" s="120"/>
      <c r="AC13" s="120"/>
      <c r="AD13" s="120"/>
      <c r="AE13" s="122"/>
      <c r="AF13" s="123"/>
      <c r="AG13" s="123"/>
      <c r="AH13" s="123"/>
    </row>
    <row r="14" spans="1:34" ht="25.9" customHeight="1">
      <c r="A14" s="121">
        <f>A13+1</f>
        <v>3</v>
      </c>
      <c r="B14" s="28" t="s">
        <v>50</v>
      </c>
      <c r="C14" s="38">
        <f>D14+K14+L14+N14+P14+R14+S14+U14+W14+X14+Y14</f>
        <v>9796602</v>
      </c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124">
        <v>9796602</v>
      </c>
      <c r="V14" s="43"/>
      <c r="W14" s="43"/>
      <c r="X14" s="43"/>
      <c r="Y14" s="43"/>
      <c r="Z14" s="43"/>
      <c r="AA14" s="120"/>
      <c r="AB14" s="120"/>
      <c r="AC14" s="120"/>
      <c r="AD14" s="120"/>
      <c r="AE14" s="122"/>
      <c r="AF14" s="123"/>
      <c r="AG14" s="123"/>
      <c r="AH14" s="123"/>
    </row>
    <row r="15" spans="1:34" ht="25.9" customHeight="1">
      <c r="A15" s="121">
        <f>A14+1</f>
        <v>4</v>
      </c>
      <c r="B15" s="28" t="s">
        <v>116</v>
      </c>
      <c r="C15" s="38">
        <f>D15+K15+L15+N15+P15+R15+S15+U15+W15+X15+Y15</f>
        <v>29743713.600000001</v>
      </c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124">
        <v>29743713.600000001</v>
      </c>
      <c r="V15" s="43"/>
      <c r="W15" s="43"/>
      <c r="X15" s="43"/>
      <c r="Y15" s="43"/>
      <c r="Z15" s="43"/>
      <c r="AA15" s="120"/>
      <c r="AB15" s="120"/>
      <c r="AC15" s="120"/>
      <c r="AD15" s="120"/>
      <c r="AE15" s="122"/>
      <c r="AF15" s="123"/>
      <c r="AG15" s="123"/>
      <c r="AH15" s="123"/>
    </row>
    <row r="16" spans="1:34" ht="25.9" customHeight="1">
      <c r="A16" s="33" t="s">
        <v>126</v>
      </c>
      <c r="B16" s="125"/>
      <c r="C16" s="30">
        <f t="shared" ref="C16:Y16" si="0">SUM(C12:C15)</f>
        <v>55385281.200000003</v>
      </c>
      <c r="D16" s="30">
        <f t="shared" si="0"/>
        <v>0</v>
      </c>
      <c r="E16" s="30">
        <f t="shared" si="0"/>
        <v>0</v>
      </c>
      <c r="F16" s="30">
        <f t="shared" si="0"/>
        <v>0</v>
      </c>
      <c r="G16" s="30">
        <f t="shared" si="0"/>
        <v>0</v>
      </c>
      <c r="H16" s="30">
        <f t="shared" si="0"/>
        <v>0</v>
      </c>
      <c r="I16" s="30">
        <f t="shared" si="0"/>
        <v>0</v>
      </c>
      <c r="J16" s="30">
        <f t="shared" si="0"/>
        <v>0</v>
      </c>
      <c r="K16" s="30">
        <f t="shared" si="0"/>
        <v>0</v>
      </c>
      <c r="L16" s="30">
        <f t="shared" si="0"/>
        <v>0</v>
      </c>
      <c r="M16" s="30">
        <f t="shared" si="0"/>
        <v>0</v>
      </c>
      <c r="N16" s="30">
        <f t="shared" si="0"/>
        <v>0</v>
      </c>
      <c r="O16" s="30">
        <f t="shared" si="0"/>
        <v>0</v>
      </c>
      <c r="P16" s="30">
        <f t="shared" si="0"/>
        <v>0</v>
      </c>
      <c r="Q16" s="30">
        <f t="shared" si="0"/>
        <v>0</v>
      </c>
      <c r="R16" s="30">
        <f t="shared" si="0"/>
        <v>0</v>
      </c>
      <c r="S16" s="30">
        <f t="shared" si="0"/>
        <v>0</v>
      </c>
      <c r="T16" s="30">
        <f t="shared" si="0"/>
        <v>0</v>
      </c>
      <c r="U16" s="30">
        <f t="shared" si="0"/>
        <v>55385281.200000003</v>
      </c>
      <c r="V16" s="30">
        <f t="shared" si="0"/>
        <v>0</v>
      </c>
      <c r="W16" s="30">
        <f t="shared" si="0"/>
        <v>0</v>
      </c>
      <c r="X16" s="30">
        <f t="shared" si="0"/>
        <v>0</v>
      </c>
      <c r="Y16" s="30">
        <f t="shared" si="0"/>
        <v>0</v>
      </c>
      <c r="Z16" s="43"/>
      <c r="AA16" s="120"/>
      <c r="AB16" s="120"/>
      <c r="AC16" s="120"/>
      <c r="AD16" s="120"/>
      <c r="AE16" s="122"/>
      <c r="AF16" s="123"/>
      <c r="AG16" s="123"/>
      <c r="AH16" s="123"/>
    </row>
    <row r="17" spans="1:34" ht="25.9" customHeight="1">
      <c r="A17" s="147" t="s">
        <v>159</v>
      </c>
      <c r="B17" s="147"/>
      <c r="C17" s="43">
        <f t="shared" ref="C17:Y17" si="1">C16</f>
        <v>55385281.200000003</v>
      </c>
      <c r="D17" s="43">
        <f t="shared" si="1"/>
        <v>0</v>
      </c>
      <c r="E17" s="43">
        <f t="shared" si="1"/>
        <v>0</v>
      </c>
      <c r="F17" s="43">
        <f t="shared" si="1"/>
        <v>0</v>
      </c>
      <c r="G17" s="43">
        <f t="shared" si="1"/>
        <v>0</v>
      </c>
      <c r="H17" s="43">
        <f t="shared" si="1"/>
        <v>0</v>
      </c>
      <c r="I17" s="43">
        <f t="shared" si="1"/>
        <v>0</v>
      </c>
      <c r="J17" s="43">
        <f t="shared" si="1"/>
        <v>0</v>
      </c>
      <c r="K17" s="43">
        <f t="shared" si="1"/>
        <v>0</v>
      </c>
      <c r="L17" s="43">
        <f t="shared" si="1"/>
        <v>0</v>
      </c>
      <c r="M17" s="43">
        <f t="shared" si="1"/>
        <v>0</v>
      </c>
      <c r="N17" s="43">
        <f t="shared" si="1"/>
        <v>0</v>
      </c>
      <c r="O17" s="43">
        <f t="shared" si="1"/>
        <v>0</v>
      </c>
      <c r="P17" s="43">
        <f t="shared" si="1"/>
        <v>0</v>
      </c>
      <c r="Q17" s="43">
        <f t="shared" si="1"/>
        <v>0</v>
      </c>
      <c r="R17" s="43">
        <f t="shared" si="1"/>
        <v>0</v>
      </c>
      <c r="S17" s="43">
        <f t="shared" si="1"/>
        <v>0</v>
      </c>
      <c r="T17" s="43">
        <f t="shared" si="1"/>
        <v>0</v>
      </c>
      <c r="U17" s="43">
        <f t="shared" si="1"/>
        <v>55385281.200000003</v>
      </c>
      <c r="V17" s="43">
        <f t="shared" si="1"/>
        <v>0</v>
      </c>
      <c r="W17" s="43">
        <f t="shared" si="1"/>
        <v>0</v>
      </c>
      <c r="X17" s="43">
        <f t="shared" si="1"/>
        <v>0</v>
      </c>
      <c r="Y17" s="43">
        <f t="shared" si="1"/>
        <v>0</v>
      </c>
      <c r="Z17" s="43"/>
      <c r="AA17" s="120"/>
      <c r="AB17" s="120"/>
      <c r="AC17" s="120"/>
      <c r="AD17" s="120"/>
      <c r="AE17" s="122"/>
      <c r="AF17" s="123"/>
      <c r="AG17" s="123"/>
      <c r="AH17" s="123"/>
    </row>
    <row r="18" spans="1:34" ht="25.9" customHeight="1">
      <c r="A18" s="138" t="s">
        <v>128</v>
      </c>
      <c r="B18" s="138"/>
      <c r="C18" s="43">
        <f>(U17)*0.0214</f>
        <v>1185245.01768</v>
      </c>
      <c r="D18" s="43"/>
      <c r="E18" s="43"/>
      <c r="F18" s="43"/>
      <c r="G18" s="43"/>
      <c r="H18" s="43"/>
      <c r="I18" s="43"/>
      <c r="J18" s="126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</row>
    <row r="19" spans="1:34" ht="27.6" customHeight="1">
      <c r="A19" s="139" t="s">
        <v>129</v>
      </c>
      <c r="B19" s="139"/>
      <c r="C19" s="43">
        <f>C17+C18</f>
        <v>56570526.21768</v>
      </c>
      <c r="D19" s="43"/>
      <c r="E19" s="43"/>
      <c r="F19" s="43"/>
      <c r="G19" s="43"/>
      <c r="H19" s="43"/>
      <c r="I19" s="43"/>
      <c r="J19" s="126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</row>
    <row r="20" spans="1:34">
      <c r="C20" s="127"/>
      <c r="J20" s="53"/>
    </row>
    <row r="21" spans="1:34">
      <c r="D21" s="128" t="e">
        <f>#REF!+#REF!+#REF!+#REF!+#REF!+#REF!+#REF!+#REF!</f>
        <v>#REF!</v>
      </c>
    </row>
    <row r="23" spans="1:34">
      <c r="D23" s="53" t="e">
        <f>#REF!-D21</f>
        <v>#REF!</v>
      </c>
    </row>
  </sheetData>
  <autoFilter ref="A9:AH21"/>
  <mergeCells count="39">
    <mergeCell ref="A10:Y10"/>
    <mergeCell ref="A11:C11"/>
    <mergeCell ref="A17:B17"/>
    <mergeCell ref="A18:B18"/>
    <mergeCell ref="A19:B19"/>
    <mergeCell ref="AE4:AE7"/>
    <mergeCell ref="AF4:AF7"/>
    <mergeCell ref="AG4:AG7"/>
    <mergeCell ref="AH4:AH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Z4:Z7"/>
    <mergeCell ref="AA4:AA7"/>
    <mergeCell ref="AB4:AB7"/>
    <mergeCell ref="AC4:AC7"/>
    <mergeCell ref="AD4:AD7"/>
    <mergeCell ref="A1:Y1"/>
    <mergeCell ref="AE2:AH2"/>
    <mergeCell ref="A3:A7"/>
    <mergeCell ref="B3:B7"/>
    <mergeCell ref="C3:C7"/>
    <mergeCell ref="D3:Y3"/>
    <mergeCell ref="D4:I4"/>
    <mergeCell ref="J4:L4"/>
    <mergeCell ref="M4:N7"/>
    <mergeCell ref="O4:P7"/>
    <mergeCell ref="Q4:R7"/>
    <mergeCell ref="S4:S7"/>
    <mergeCell ref="T4:U7"/>
    <mergeCell ref="V4:W7"/>
    <mergeCell ref="X4:X7"/>
    <mergeCell ref="Y4:Y7"/>
  </mergeCells>
  <pageMargins left="0.23622047244094491" right="0.23622047244094491" top="0.55118110236220474" bottom="0.39370078740157483" header="0.31496062992125984" footer="0.51181102362204722"/>
  <pageSetup paperSize="9" scale="35" firstPageNumber="0" orientation="landscape" horizontalDpi="300" verticalDpi="300" r:id="rId1"/>
  <headerFooter>
    <oddHeader>&amp;CСтраница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31"/>
  <sheetViews>
    <sheetView view="pageBreakPreview" zoomScale="90" zoomScaleNormal="100" zoomScalePageLayoutView="90" workbookViewId="0">
      <selection activeCell="D34" sqref="D34"/>
    </sheetView>
  </sheetViews>
  <sheetFormatPr defaultRowHeight="15"/>
  <cols>
    <col min="1" max="1" width="24.28515625" customWidth="1"/>
    <col min="2" max="2" width="9.140625" customWidth="1"/>
    <col min="3" max="3" width="17.28515625" customWidth="1"/>
    <col min="4" max="4" width="16.5703125" customWidth="1"/>
    <col min="5" max="5" width="14.5703125" customWidth="1"/>
    <col min="6" max="6" width="17.85546875" customWidth="1"/>
    <col min="7" max="7" width="19.28515625" customWidth="1"/>
    <col min="8" max="1025" width="9.140625" customWidth="1"/>
  </cols>
  <sheetData>
    <row r="3" spans="1:7">
      <c r="B3" t="s">
        <v>174</v>
      </c>
      <c r="C3" t="s">
        <v>175</v>
      </c>
      <c r="D3">
        <v>2020</v>
      </c>
      <c r="E3">
        <v>2021</v>
      </c>
      <c r="F3">
        <v>2022</v>
      </c>
      <c r="G3" t="s">
        <v>176</v>
      </c>
    </row>
    <row r="4" spans="1:7">
      <c r="A4" t="s">
        <v>177</v>
      </c>
      <c r="C4" s="129" t="e">
        <f t="shared" ref="C4:C21" si="0">D4+E4+F4</f>
        <v>#REF!</v>
      </c>
      <c r="D4" s="129" t="e">
        <f>#REF!</f>
        <v>#REF!</v>
      </c>
      <c r="E4" s="129" t="e">
        <f>#REF!</f>
        <v>#REF!</v>
      </c>
      <c r="F4" s="129" t="e">
        <f>#REF!</f>
        <v>#REF!</v>
      </c>
      <c r="G4" s="129" t="e">
        <f>C4-#REF!</f>
        <v>#REF!</v>
      </c>
    </row>
    <row r="5" spans="1:7">
      <c r="A5" t="s">
        <v>178</v>
      </c>
      <c r="C5" s="129" t="e">
        <f t="shared" si="0"/>
        <v>#REF!</v>
      </c>
      <c r="D5" s="129" t="e">
        <f>#REF!</f>
        <v>#REF!</v>
      </c>
      <c r="E5" s="129" t="e">
        <f>#REF!</f>
        <v>#REF!</v>
      </c>
      <c r="F5" s="129" t="e">
        <f>#REF!</f>
        <v>#REF!</v>
      </c>
      <c r="G5" s="130" t="e">
        <f>C5-#REF!</f>
        <v>#REF!</v>
      </c>
    </row>
    <row r="6" spans="1:7">
      <c r="A6" t="s">
        <v>179</v>
      </c>
      <c r="C6" s="129" t="e">
        <f t="shared" si="0"/>
        <v>#REF!</v>
      </c>
      <c r="D6" s="129" t="e">
        <f>#REF!</f>
        <v>#REF!</v>
      </c>
      <c r="E6" s="129" t="e">
        <f>#REF!</f>
        <v>#REF!</v>
      </c>
      <c r="F6" s="129" t="e">
        <f>#REF!</f>
        <v>#REF!</v>
      </c>
      <c r="G6" s="129" t="e">
        <f>C6-#REF!</f>
        <v>#REF!</v>
      </c>
    </row>
    <row r="7" spans="1:7">
      <c r="A7" t="s">
        <v>180</v>
      </c>
      <c r="C7" s="129" t="e">
        <f t="shared" si="0"/>
        <v>#REF!</v>
      </c>
      <c r="D7" s="129" t="e">
        <f>#REF!</f>
        <v>#REF!</v>
      </c>
      <c r="E7" s="129" t="e">
        <f>#REF!</f>
        <v>#REF!</v>
      </c>
      <c r="F7" s="129" t="e">
        <f>#REF!</f>
        <v>#REF!</v>
      </c>
      <c r="G7" s="129" t="e">
        <f>C7-#REF!</f>
        <v>#REF!</v>
      </c>
    </row>
    <row r="8" spans="1:7">
      <c r="A8" t="s">
        <v>181</v>
      </c>
      <c r="C8" s="129" t="e">
        <f t="shared" si="0"/>
        <v>#REF!</v>
      </c>
      <c r="D8" s="129" t="e">
        <f>#REF!</f>
        <v>#REF!</v>
      </c>
      <c r="E8" s="129" t="e">
        <f>#REF!</f>
        <v>#REF!</v>
      </c>
      <c r="F8" s="129" t="e">
        <f>#REF!</f>
        <v>#REF!</v>
      </c>
      <c r="G8" s="129" t="e">
        <f>C8-#REF!</f>
        <v>#REF!</v>
      </c>
    </row>
    <row r="9" spans="1:7">
      <c r="A9" t="s">
        <v>182</v>
      </c>
      <c r="C9" s="129" t="e">
        <f t="shared" si="0"/>
        <v>#REF!</v>
      </c>
      <c r="D9" s="129" t="e">
        <f>#REF!</f>
        <v>#REF!</v>
      </c>
      <c r="E9" s="129" t="e">
        <f>#REF!</f>
        <v>#REF!</v>
      </c>
      <c r="F9" s="129" t="e">
        <f>#REF!</f>
        <v>#REF!</v>
      </c>
      <c r="G9" s="129" t="e">
        <f>C9-#REF!</f>
        <v>#REF!</v>
      </c>
    </row>
    <row r="10" spans="1:7">
      <c r="A10" t="s">
        <v>183</v>
      </c>
      <c r="C10" s="129" t="e">
        <f t="shared" si="0"/>
        <v>#REF!</v>
      </c>
      <c r="D10" s="129" t="e">
        <f>#REF!</f>
        <v>#REF!</v>
      </c>
      <c r="E10" s="129" t="e">
        <f>#REF!</f>
        <v>#REF!</v>
      </c>
      <c r="F10" s="129" t="e">
        <f>#REF!</f>
        <v>#REF!</v>
      </c>
      <c r="G10" s="130" t="e">
        <f>C10-#REF!</f>
        <v>#REF!</v>
      </c>
    </row>
    <row r="11" spans="1:7">
      <c r="A11" t="s">
        <v>184</v>
      </c>
      <c r="C11" s="129" t="e">
        <f t="shared" si="0"/>
        <v>#REF!</v>
      </c>
      <c r="D11" s="129" t="e">
        <f>#REF!</f>
        <v>#REF!</v>
      </c>
      <c r="E11" s="129" t="e">
        <f>#REF!</f>
        <v>#REF!</v>
      </c>
      <c r="F11" s="129" t="e">
        <f>#REF!</f>
        <v>#REF!</v>
      </c>
      <c r="G11" s="131" t="e">
        <f>C11-#REF!</f>
        <v>#REF!</v>
      </c>
    </row>
    <row r="12" spans="1:7">
      <c r="A12" t="s">
        <v>185</v>
      </c>
      <c r="C12" s="129" t="e">
        <f t="shared" si="0"/>
        <v>#REF!</v>
      </c>
      <c r="D12" s="129" t="e">
        <f>#REF!</f>
        <v>#REF!</v>
      </c>
      <c r="E12" s="129" t="e">
        <f>#REF!</f>
        <v>#REF!</v>
      </c>
      <c r="F12" s="129" t="e">
        <f>#REF!</f>
        <v>#REF!</v>
      </c>
      <c r="G12" s="131" t="e">
        <f>C12-#REF!</f>
        <v>#REF!</v>
      </c>
    </row>
    <row r="13" spans="1:7">
      <c r="A13" t="s">
        <v>186</v>
      </c>
      <c r="C13" s="129" t="e">
        <f t="shared" si="0"/>
        <v>#REF!</v>
      </c>
      <c r="D13" s="129" t="e">
        <f>#REF!</f>
        <v>#REF!</v>
      </c>
      <c r="E13" s="129" t="e">
        <f>#REF!</f>
        <v>#REF!</v>
      </c>
      <c r="F13" s="129" t="e">
        <f>#REF!</f>
        <v>#REF!</v>
      </c>
      <c r="G13" s="129" t="e">
        <f>C13-#REF!</f>
        <v>#REF!</v>
      </c>
    </row>
    <row r="14" spans="1:7">
      <c r="A14" t="s">
        <v>187</v>
      </c>
      <c r="C14" s="129" t="e">
        <f t="shared" si="0"/>
        <v>#REF!</v>
      </c>
      <c r="D14" s="129" t="e">
        <f>#REF!</f>
        <v>#REF!</v>
      </c>
      <c r="E14" s="129" t="e">
        <f>#REF!</f>
        <v>#REF!</v>
      </c>
      <c r="F14" s="129" t="e">
        <f>#REF!</f>
        <v>#REF!</v>
      </c>
      <c r="G14" s="129" t="e">
        <f>C14-#REF!</f>
        <v>#REF!</v>
      </c>
    </row>
    <row r="15" spans="1:7">
      <c r="A15" t="s">
        <v>188</v>
      </c>
      <c r="C15" s="129" t="e">
        <f t="shared" si="0"/>
        <v>#REF!</v>
      </c>
      <c r="D15" s="129" t="e">
        <f>#REF!</f>
        <v>#REF!</v>
      </c>
      <c r="E15" s="129" t="e">
        <f>#REF!</f>
        <v>#REF!</v>
      </c>
      <c r="F15" s="129" t="e">
        <f>#REF!</f>
        <v>#REF!</v>
      </c>
      <c r="G15" s="129" t="e">
        <f>C15-#REF!</f>
        <v>#REF!</v>
      </c>
    </row>
    <row r="16" spans="1:7">
      <c r="A16" t="s">
        <v>189</v>
      </c>
      <c r="C16" s="129" t="e">
        <f t="shared" si="0"/>
        <v>#REF!</v>
      </c>
      <c r="D16" s="129" t="e">
        <f>#REF!</f>
        <v>#REF!</v>
      </c>
      <c r="E16" s="129" t="e">
        <f>#REF!</f>
        <v>#REF!</v>
      </c>
      <c r="F16" s="129" t="e">
        <f>#REF!</f>
        <v>#REF!</v>
      </c>
      <c r="G16" s="129" t="e">
        <f>C16-#REF!</f>
        <v>#REF!</v>
      </c>
    </row>
    <row r="17" spans="1:7">
      <c r="A17" t="s">
        <v>190</v>
      </c>
      <c r="C17" s="129" t="e">
        <f t="shared" si="0"/>
        <v>#REF!</v>
      </c>
      <c r="D17" s="129" t="e">
        <f>#REF!</f>
        <v>#REF!</v>
      </c>
      <c r="E17" s="129" t="e">
        <f>#REF!</f>
        <v>#REF!</v>
      </c>
      <c r="F17" s="129" t="e">
        <f>#REF!</f>
        <v>#REF!</v>
      </c>
      <c r="G17" s="129" t="e">
        <f>C17-#REF!</f>
        <v>#REF!</v>
      </c>
    </row>
    <row r="18" spans="1:7">
      <c r="A18" t="s">
        <v>191</v>
      </c>
      <c r="C18" s="129" t="e">
        <f t="shared" si="0"/>
        <v>#REF!</v>
      </c>
      <c r="D18" s="129" t="e">
        <f>#REF!</f>
        <v>#REF!</v>
      </c>
      <c r="E18" s="129" t="e">
        <f>#REF!</f>
        <v>#REF!</v>
      </c>
      <c r="F18" s="129" t="e">
        <f>#REF!</f>
        <v>#REF!</v>
      </c>
      <c r="G18" s="129" t="e">
        <f>C18-#REF!</f>
        <v>#REF!</v>
      </c>
    </row>
    <row r="19" spans="1:7">
      <c r="A19" t="s">
        <v>192</v>
      </c>
      <c r="C19" s="129" t="e">
        <f t="shared" si="0"/>
        <v>#REF!</v>
      </c>
      <c r="D19" s="129">
        <f>'2020'!C15</f>
        <v>6836172.0500000007</v>
      </c>
      <c r="E19" s="129" t="e">
        <f>#REF!</f>
        <v>#REF!</v>
      </c>
      <c r="F19" s="129" t="e">
        <f>'2022'!#REF!</f>
        <v>#REF!</v>
      </c>
      <c r="G19" s="129" t="e">
        <f>C19-#REF!</f>
        <v>#REF!</v>
      </c>
    </row>
    <row r="20" spans="1:7">
      <c r="A20" t="s">
        <v>193</v>
      </c>
      <c r="C20" s="129" t="e">
        <f t="shared" si="0"/>
        <v>#REF!</v>
      </c>
      <c r="D20" s="129" t="e">
        <f>#REF!</f>
        <v>#REF!</v>
      </c>
      <c r="E20" s="129" t="e">
        <f>#REF!</f>
        <v>#REF!</v>
      </c>
      <c r="F20" s="129" t="e">
        <f>#REF!</f>
        <v>#REF!</v>
      </c>
      <c r="G20" s="131" t="e">
        <f>C20-#REF!</f>
        <v>#REF!</v>
      </c>
    </row>
    <row r="21" spans="1:7">
      <c r="A21" t="s">
        <v>194</v>
      </c>
      <c r="C21" s="129" t="e">
        <f t="shared" si="0"/>
        <v>#REF!</v>
      </c>
      <c r="D21" s="129" t="e">
        <f>#REF!</f>
        <v>#REF!</v>
      </c>
      <c r="E21" s="129" t="e">
        <f>#REF!</f>
        <v>#REF!</v>
      </c>
      <c r="F21" s="129" t="e">
        <f>#REF!</f>
        <v>#REF!</v>
      </c>
      <c r="G21" s="129" t="e">
        <f>C21-#REF!</f>
        <v>#REF!</v>
      </c>
    </row>
    <row r="22" spans="1:7">
      <c r="E22" s="129"/>
      <c r="F22" s="129"/>
    </row>
    <row r="23" spans="1:7">
      <c r="E23" s="129"/>
      <c r="F23" s="129"/>
    </row>
    <row r="24" spans="1:7">
      <c r="A24" t="s">
        <v>175</v>
      </c>
      <c r="B24" t="e">
        <f>#REF!</f>
        <v>#REF!</v>
      </c>
      <c r="C24" s="129" t="e">
        <f>SUM(C4:C22)</f>
        <v>#REF!</v>
      </c>
      <c r="D24" s="129" t="e">
        <f>SUM(D4:D21)</f>
        <v>#REF!</v>
      </c>
      <c r="E24" s="129" t="e">
        <f>SUM(E4:E21)</f>
        <v>#REF!</v>
      </c>
      <c r="F24" s="129" t="e">
        <f>SUM(F4:F21)</f>
        <v>#REF!</v>
      </c>
      <c r="G24" s="129" t="e">
        <f>C24-'Итого Раздел 1'!#REF!</f>
        <v>#REF!</v>
      </c>
    </row>
    <row r="26" spans="1:7">
      <c r="A26" t="s">
        <v>195</v>
      </c>
      <c r="B26">
        <v>177</v>
      </c>
      <c r="C26" s="129">
        <f>D26+E26+F26</f>
        <v>1820186772.2199998</v>
      </c>
      <c r="D26" s="129">
        <v>1356759812.5599999</v>
      </c>
      <c r="E26">
        <v>187839468.58000001</v>
      </c>
      <c r="F26">
        <v>275587491.07999998</v>
      </c>
    </row>
    <row r="27" spans="1:7">
      <c r="B27">
        <v>470</v>
      </c>
    </row>
    <row r="29" spans="1:7">
      <c r="A29" t="s">
        <v>196</v>
      </c>
      <c r="C29" s="129">
        <f>D29+E29+F29</f>
        <v>186822414.24155796</v>
      </c>
      <c r="D29" s="129">
        <f>'2020'!C17</f>
        <v>6982466.1318700006</v>
      </c>
      <c r="E29" s="129">
        <f>'2021'!C109</f>
        <v>123269421.89200795</v>
      </c>
      <c r="F29" s="129">
        <f>'2022'!C19</f>
        <v>56570526.21768</v>
      </c>
    </row>
    <row r="30" spans="1:7">
      <c r="C30" s="129">
        <f>D30+E30+F30</f>
        <v>1820186772.2199998</v>
      </c>
      <c r="D30" s="129">
        <v>1356759812.5599999</v>
      </c>
      <c r="E30">
        <v>187839468.58000001</v>
      </c>
      <c r="F30">
        <v>275587491.07999998</v>
      </c>
    </row>
    <row r="31" spans="1:7">
      <c r="C31" s="129">
        <f>SUM(C29:C30)</f>
        <v>2007009186.4615579</v>
      </c>
      <c r="D31" s="129">
        <f>SUM(D29:D30)</f>
        <v>1363742278.69187</v>
      </c>
      <c r="E31" s="129">
        <f>SUM(E29:E30)</f>
        <v>311108890.47200799</v>
      </c>
      <c r="F31" s="129">
        <f>SUM(F29:F30)</f>
        <v>332158017.29767996</v>
      </c>
    </row>
  </sheetData>
  <pageMargins left="0.7" right="0.7" top="0.75" bottom="0.75" header="0.51180555555555496" footer="0.51180555555555496"/>
  <pageSetup paperSize="9" scale="73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38</vt:i4>
      </vt:variant>
    </vt:vector>
  </HeadingPairs>
  <TitlesOfParts>
    <vt:vector size="43" baseType="lpstr">
      <vt:lpstr>Итого Раздел 1</vt:lpstr>
      <vt:lpstr>2020</vt:lpstr>
      <vt:lpstr>2021</vt:lpstr>
      <vt:lpstr>2022</vt:lpstr>
      <vt:lpstr>свод</vt:lpstr>
      <vt:lpstr>'2020'!Z_01451C91_14DA_4D26_B1B3_18A70391612A_.wvu.FilterData</vt:lpstr>
      <vt:lpstr>'2020'!Z_01451C91_14DA_4D26_B1B3_18A70391612A_.wvu.PrintArea</vt:lpstr>
      <vt:lpstr>'2021'!Z_01451C91_14DA_4D26_B1B3_18A70391612A_.wvu.PrintArea</vt:lpstr>
      <vt:lpstr>'2022'!Z_01451C91_14DA_4D26_B1B3_18A70391612A_.wvu.PrintArea</vt:lpstr>
      <vt:lpstr>'2020'!Z_16B8344E_73EB_416B_B009_420D58C33AEC_.wvu.FilterData</vt:lpstr>
      <vt:lpstr>'2020'!Z_16B8344E_73EB_416B_B009_420D58C33AEC_.wvu.PrintArea</vt:lpstr>
      <vt:lpstr>'2021'!Z_16B8344E_73EB_416B_B009_420D58C33AEC_.wvu.PrintArea</vt:lpstr>
      <vt:lpstr>'2022'!Z_16B8344E_73EB_416B_B009_420D58C33AEC_.wvu.PrintArea</vt:lpstr>
      <vt:lpstr>'2020'!Z_1B9CDF8A_2F5D_4B91_80D4_6D7CCC92D8AA_.wvu.FilterData</vt:lpstr>
      <vt:lpstr>'2020'!Z_35164214_6B83_4B40_8294_2E9A0423440B_.wvu.PrintArea</vt:lpstr>
      <vt:lpstr>'2021'!Z_35164214_6B83_4B40_8294_2E9A0423440B_.wvu.PrintArea</vt:lpstr>
      <vt:lpstr>'2022'!Z_35164214_6B83_4B40_8294_2E9A0423440B_.wvu.PrintArea</vt:lpstr>
      <vt:lpstr>'2020'!Z_4B6D6BCB_EE2D_42AC_9192_354A33B0E0EA_.wvu.FilterData</vt:lpstr>
      <vt:lpstr>'2021'!Z_4B6D6BCB_EE2D_42AC_9192_354A33B0E0EA_.wvu.FilterData</vt:lpstr>
      <vt:lpstr>'2020'!Z_4B6D6BCB_EE2D_42AC_9192_354A33B0E0EA_.wvu.PrintArea</vt:lpstr>
      <vt:lpstr>'2021'!Z_4B6D6BCB_EE2D_42AC_9192_354A33B0E0EA_.wvu.PrintArea</vt:lpstr>
      <vt:lpstr>'2022'!Z_4B6D6BCB_EE2D_42AC_9192_354A33B0E0EA_.wvu.PrintArea</vt:lpstr>
      <vt:lpstr>'2020'!Z_5446568B_FD51_4004_B51D_23EC2018CD0E_.wvu.FilterData</vt:lpstr>
      <vt:lpstr>'2020'!Z_83613F8C_5050_4CDE_94E5_E4721A2F1A39_.wvu.FilterData</vt:lpstr>
      <vt:lpstr>'2020'!Z_B742453E_6192_4495_8455_B4A974C6429E_.wvu.FilterData</vt:lpstr>
      <vt:lpstr>'2020'!Z_B742453E_6192_4495_8455_B4A974C6429E_.wvu.PrintArea</vt:lpstr>
      <vt:lpstr>'2021'!Z_B742453E_6192_4495_8455_B4A974C6429E_.wvu.PrintArea</vt:lpstr>
      <vt:lpstr>'2022'!Z_B742453E_6192_4495_8455_B4A974C6429E_.wvu.PrintArea</vt:lpstr>
      <vt:lpstr>'2020'!Z_D2C739B3_6C2A_43E1_9B43_1F38401FDF49_.wvu.FilterData</vt:lpstr>
      <vt:lpstr>'2020'!Z_DE2E8392_397B_4E2C_B9DD_E1C088B12D54_.wvu.FilterData</vt:lpstr>
      <vt:lpstr>'2020'!Z_DFCDC4A7_B1EE_4F7B_A9A5_CB3F46056C80_.wvu.FilterData</vt:lpstr>
      <vt:lpstr>'2020'!Z_DFCDC4A7_B1EE_4F7B_A9A5_CB3F46056C80_.wvu.PrintArea</vt:lpstr>
      <vt:lpstr>'2021'!Z_DFCDC4A7_B1EE_4F7B_A9A5_CB3F46056C80_.wvu.PrintArea</vt:lpstr>
      <vt:lpstr>'2022'!Z_DFCDC4A7_B1EE_4F7B_A9A5_CB3F46056C80_.wvu.PrintArea</vt:lpstr>
      <vt:lpstr>'2020'!Z_E557CDC6_6AA0_4DD0_B6F9_A94A1E4C138A_.wvu.FilterData</vt:lpstr>
      <vt:lpstr>'2020'!Z_E557CDC6_6AA0_4DD0_B6F9_A94A1E4C138A_.wvu.PrintArea</vt:lpstr>
      <vt:lpstr>'2021'!Z_E557CDC6_6AA0_4DD0_B6F9_A94A1E4C138A_.wvu.PrintArea</vt:lpstr>
      <vt:lpstr>'2022'!Z_E557CDC6_6AA0_4DD0_B6F9_A94A1E4C138A_.wvu.PrintArea</vt:lpstr>
      <vt:lpstr>'2020'!Z_F61158DD_B832_4B6B_82D0_8E4EB30BA059_.wvu.FilterData</vt:lpstr>
      <vt:lpstr>'2020'!Область_печати</vt:lpstr>
      <vt:lpstr>'2021'!Область_печати</vt:lpstr>
      <vt:lpstr>'2022'!Область_печати</vt:lpstr>
      <vt:lpstr>'Итого Раздел 1'!Область_печати</vt:lpstr>
    </vt:vector>
  </TitlesOfParts>
  <Company>plo.lan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Яковлевна Макарова</dc:creator>
  <cp:lastModifiedBy>Мурашова И.В.</cp:lastModifiedBy>
  <cp:revision>3</cp:revision>
  <cp:lastPrinted>2022-12-12T07:53:53Z</cp:lastPrinted>
  <dcterms:created xsi:type="dcterms:W3CDTF">2019-06-18T13:49:47Z</dcterms:created>
  <dcterms:modified xsi:type="dcterms:W3CDTF">2022-12-12T07:54:16Z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plo.lan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