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Раздел 1" sheetId="1" r:id="rId1"/>
    <sheet name="2020" sheetId="2" r:id="rId2"/>
    <sheet name="2021" sheetId="3" r:id="rId3"/>
    <sheet name="свод" sheetId="4" state="hidden" r:id="rId4"/>
  </sheets>
  <definedNames>
    <definedName name="_xlnm__FilterDatabase" localSheetId="1">'2020'!$A$8:$AQ$31</definedName>
    <definedName name="_xlnm__FilterDatabase" localSheetId="2">'2021'!$A$9:$AW$116</definedName>
    <definedName name="_xlnm__FilterDatabase" localSheetId="0">'Раздел 1'!$A$10:"$xex$151"</definedName>
    <definedName name="_xlnm__FilterDatabase_0" localSheetId="1">'2020'!$A$8:$AQ$31</definedName>
    <definedName name="_xlnm__FilterDatabase_0" localSheetId="2">'2021'!$A$9:$AW$116</definedName>
    <definedName name="_xlnm__FilterDatabase_0_0" localSheetId="1">'2020'!$A$8:$AQ$31</definedName>
    <definedName name="_xlnm__FilterDatabase_0_0" localSheetId="2">'2021'!$A$9:$AW$116</definedName>
    <definedName name="_xlnm__FilterDatabase_0_0_0" localSheetId="1">'2020'!$A$8:$AQ$31</definedName>
    <definedName name="_xlnm__FilterDatabase_0_0_0" localSheetId="2">'2021'!$A$9:$AW$116</definedName>
    <definedName name="_xlnm__FilterDatabase_0_0_0_0" localSheetId="1">'2020'!$A$8:$AQ$31</definedName>
    <definedName name="_xlnm__FilterDatabase_0_0_0_0" localSheetId="2">'2021'!$A$9:$AW$116</definedName>
    <definedName name="_xlnm__FilterDatabase_0_0_0_0_0" localSheetId="1">'2020'!$A$8:$AQ$31</definedName>
    <definedName name="_xlnm__FilterDatabase_0_0_0_0_0" localSheetId="2">'2021'!$A$9:$AW$116</definedName>
    <definedName name="_xlnm_Print_Area" localSheetId="1">'2020'!$A$1:$W$32</definedName>
    <definedName name="_xlnm_Print_Area" localSheetId="2">'2021'!$A$1:$W$115</definedName>
    <definedName name="_xlnm_Print_Area" localSheetId="0">'Раздел 1'!$A$1:$K$177</definedName>
    <definedName name="_xlnm_Print_Area_0" localSheetId="1">'2020'!$A$1:$W$32</definedName>
    <definedName name="_xlnm_Print_Area_0" localSheetId="2">'2021'!$A$1:$W$115</definedName>
    <definedName name="_xlnm_Print_Area_0" localSheetId="0">'Раздел 1'!$A$1:$K$177</definedName>
    <definedName name="_xlnm_Print_Area_0_0" localSheetId="1">'2020'!$A$1:$W$32</definedName>
    <definedName name="_xlnm_Print_Area_0_0" localSheetId="2">'2021'!$A$1:$W$115</definedName>
    <definedName name="_xlnm_Print_Area_0_0" localSheetId="0">'Раздел 1'!$A$1:$K$177</definedName>
    <definedName name="_xlnm_Print_Area_0_0_0" localSheetId="1">'2020'!$A$1:$W$32</definedName>
    <definedName name="_xlnm_Print_Area_0_0_0" localSheetId="2">'2021'!$A$1:$W$115</definedName>
    <definedName name="_xlnm_Print_Area_0_0_0" localSheetId="0">'Раздел 1'!$A$1:$K$177</definedName>
    <definedName name="_xlnm_Print_Area_0_0_0_0" localSheetId="1">'2020'!$A$1:$W$32</definedName>
    <definedName name="_xlnm_Print_Area_0_0_0_0" localSheetId="2">'2021'!$A$1:$W$115</definedName>
    <definedName name="_xlnm_Print_Area_0_0_0_0" localSheetId="0">'Раздел 1'!$A$1:$K$177</definedName>
    <definedName name="_xlnm_Print_Area_0_0_0_0_0" localSheetId="1">'2020'!$A$1:$W$32</definedName>
    <definedName name="_xlnm_Print_Area_0_0_0_0_0" localSheetId="2">'2021'!$A$1:$W$115</definedName>
    <definedName name="_xlnm_Print_Area_0_0_0_0_0" localSheetId="0">'Раздел 1'!$A$1:$K$177</definedName>
    <definedName name="_xlnm._FilterDatabase" localSheetId="1" hidden="1">'2020'!$A$8:$AQ$31</definedName>
    <definedName name="_xlnm._FilterDatabase" localSheetId="2" hidden="1">'2021'!$A$9:$AW$116</definedName>
    <definedName name="Z_01451C91_14DA_4D26_B1B3_18A70391612A__wvu_FilterData" localSheetId="1">'2020'!$A$8:$AQ$9</definedName>
    <definedName name="Z_01451C91_14DA_4D26_B1B3_18A70391612A__wvu_PrintArea" localSheetId="1">'2020'!$A$1:$W$29</definedName>
    <definedName name="Z_01451C91_14DA_4D26_B1B3_18A70391612A__wvu_PrintArea" localSheetId="2">'2021'!$A$1:$W$113</definedName>
    <definedName name="Z_01451C91_14DA_4D26_B1B3_18A70391612A__wvu_Rows" localSheetId="1">NA()</definedName>
    <definedName name="Z_01451C91_14DA_4D26_B1B3_18A70391612A__wvu_Rows" localSheetId="2">NA()</definedName>
    <definedName name="Z_16B8344E_73EB_416B_B009_420D58C33AEC__wvu_FilterData" localSheetId="1">'2020'!$A$8:$AQ$9</definedName>
    <definedName name="Z_16B8344E_73EB_416B_B009_420D58C33AEC__wvu_PrintArea" localSheetId="1">'2020'!$A$1:$W$29</definedName>
    <definedName name="Z_16B8344E_73EB_416B_B009_420D58C33AEC__wvu_PrintArea" localSheetId="2">'2021'!$A$1:$W$113</definedName>
    <definedName name="Z_16B8344E_73EB_416B_B009_420D58C33AEC__wvu_Rows" localSheetId="1">NA()</definedName>
    <definedName name="Z_16B8344E_73EB_416B_B009_420D58C33AEC__wvu_Rows" localSheetId="2">NA()</definedName>
    <definedName name="Z_1B9CDF8A_2F5D_4B91_80D4_6D7CCC92D8AA__wvu_FilterData" localSheetId="1">'2020'!$A$8:$AQ$9</definedName>
    <definedName name="Z_35164214_6B83_4B40_8294_2E9A0423440B__wvu_FilterData" localSheetId="1">NA()</definedName>
    <definedName name="Z_35164214_6B83_4B40_8294_2E9A0423440B__wvu_PrintArea" localSheetId="1">'2020'!$A$1:$W$29</definedName>
    <definedName name="Z_35164214_6B83_4B40_8294_2E9A0423440B__wvu_PrintArea" localSheetId="2">'2021'!$A$1:$W$113</definedName>
    <definedName name="Z_35164214_6B83_4B40_8294_2E9A0423440B__wvu_Rows" localSheetId="1">NA()</definedName>
    <definedName name="Z_35164214_6B83_4B40_8294_2E9A0423440B__wvu_Rows" localSheetId="2">NA()</definedName>
    <definedName name="Z_4B6D6BCB_EE2D_42AC_9192_354A33B0E0EA__wvu_FilterData" localSheetId="1">'2020'!$A$8:$AQ$9</definedName>
    <definedName name="Z_4B6D6BCB_EE2D_42AC_9192_354A33B0E0EA__wvu_FilterData" localSheetId="2">'2021'!$A$9:$W$17</definedName>
    <definedName name="Z_4B6D6BCB_EE2D_42AC_9192_354A33B0E0EA__wvu_PrintArea" localSheetId="1">'2020'!$A$1:$W$29</definedName>
    <definedName name="Z_4B6D6BCB_EE2D_42AC_9192_354A33B0E0EA__wvu_PrintArea" localSheetId="2">'2021'!$A$1:$W$113</definedName>
    <definedName name="Z_4B6D6BCB_EE2D_42AC_9192_354A33B0E0EA__wvu_Rows" localSheetId="2">NA()</definedName>
    <definedName name="Z_5446568B_FD51_4004_B51D_23EC2018CD0E__wvu_FilterData" localSheetId="1">'2020'!$A$8:$AQ$9</definedName>
    <definedName name="Z_83613F8C_5050_4CDE_94E5_E4721A2F1A39__wvu_FilterData" localSheetId="1">'2020'!$A$8:$AQ$9</definedName>
    <definedName name="Z_B742453E_6192_4495_8455_B4A974C6429E__wvu_FilterData" localSheetId="1">'2020'!$A$8:$AQ$9</definedName>
    <definedName name="Z_B742453E_6192_4495_8455_B4A974C6429E__wvu_PrintArea" localSheetId="1">'2020'!$A$1:$W$29</definedName>
    <definedName name="Z_B742453E_6192_4495_8455_B4A974C6429E__wvu_PrintArea" localSheetId="2">'2021'!$A$1:$W$113</definedName>
    <definedName name="Z_B742453E_6192_4495_8455_B4A974C6429E__wvu_Rows" localSheetId="1">NA()</definedName>
    <definedName name="Z_B742453E_6192_4495_8455_B4A974C6429E__wvu_Rows" localSheetId="2">NA()</definedName>
    <definedName name="Z_D2C739B3_6C2A_43E1_9B43_1F38401FDF49__wvu_FilterData" localSheetId="1">'2020'!$A$8:$AQ$9</definedName>
    <definedName name="Z_DE2E8392_397B_4E2C_B9DD_E1C088B12D54__wvu_FilterData" localSheetId="1">'2020'!$A$8:$AQ$9</definedName>
    <definedName name="Z_DFCDC4A7_B1EE_4F7B_A9A5_CB3F46056C80__wvu_FilterData" localSheetId="1">'2020'!$A$8:$AQ$9</definedName>
    <definedName name="Z_DFCDC4A7_B1EE_4F7B_A9A5_CB3F46056C80__wvu_PrintArea" localSheetId="1">'2020'!$A$1:$W$29</definedName>
    <definedName name="Z_DFCDC4A7_B1EE_4F7B_A9A5_CB3F46056C80__wvu_PrintArea" localSheetId="2">'2021'!$A$1:$W$113</definedName>
    <definedName name="Z_DFCDC4A7_B1EE_4F7B_A9A5_CB3F46056C80__wvu_Rows" localSheetId="1">NA()</definedName>
    <definedName name="Z_DFCDC4A7_B1EE_4F7B_A9A5_CB3F46056C80__wvu_Rows" localSheetId="2">NA()</definedName>
    <definedName name="Z_E557CDC6_6AA0_4DD0_B6F9_A94A1E4C138A__wvu_FilterData" localSheetId="1">'2020'!$A$8:$AQ$9</definedName>
    <definedName name="Z_E557CDC6_6AA0_4DD0_B6F9_A94A1E4C138A__wvu_PrintArea" localSheetId="1">'2020'!$A$1:$W$29</definedName>
    <definedName name="Z_E557CDC6_6AA0_4DD0_B6F9_A94A1E4C138A__wvu_PrintArea" localSheetId="2">'2021'!$A$1:$W$113</definedName>
    <definedName name="Z_E557CDC6_6AA0_4DD0_B6F9_A94A1E4C138A__wvu_Rows" localSheetId="1">NA()</definedName>
    <definedName name="Z_E557CDC6_6AA0_4DD0_B6F9_A94A1E4C138A__wvu_Rows" localSheetId="2">NA()</definedName>
    <definedName name="Z_F61158DD_B832_4B6B_82D0_8E4EB30BA059__wvu_FilterData" localSheetId="1">'2020'!$A$8:$AQ$9</definedName>
    <definedName name="_xlnm.Print_Area" localSheetId="1">'2020'!$A$1:$W$32</definedName>
    <definedName name="_xlnm.Print_Area" localSheetId="2">'2021'!$A$1:$W$115</definedName>
    <definedName name="_xlnm.Print_Area" localSheetId="0">'Раздел 1'!$A$1:$K$177</definedName>
  </definedNames>
  <calcPr fullCalcOnLoad="1"/>
</workbook>
</file>

<file path=xl/sharedStrings.xml><?xml version="1.0" encoding="utf-8"?>
<sst xmlns="http://schemas.openxmlformats.org/spreadsheetml/2006/main" count="799" uniqueCount="239">
  <si>
    <t>Приложение № 4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</si>
  <si>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Сланцевского городского поселения Ленинградской области</t>
  </si>
  <si>
    <t>Раздел I. Реестр многоквартирных домов, которые подлежат капитальному ремонту в 2020-2022 годах, за счет средств собственников, образующих фонд капитального ремонта на специальных счетах.</t>
  </si>
  <si>
    <t>№ п\п</t>
  </si>
  <si>
    <t>Адрес МКД</t>
  </si>
  <si>
    <t>Год</t>
  </si>
  <si>
    <t>Материал стен</t>
  </si>
  <si>
    <t>Количество этажей</t>
  </si>
  <si>
    <t>общая площадь МКД, всего</t>
  </si>
  <si>
    <t>Количество жителей, зарегистрированных в МКД</t>
  </si>
  <si>
    <t>Стоимость капитального ремонта за счет средств собственников помещений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</si>
  <si>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</si>
  <si>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</si>
  <si>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</si>
  <si>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</si>
  <si>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</si>
  <si>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</si>
  <si>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руб.</t>
  </si>
  <si>
    <t>Волховский муниципальный район</t>
  </si>
  <si>
    <t>Муниципальное образование Город Волхов</t>
  </si>
  <si>
    <t>Г. Волхов, ул. Молодежная, д. 23б</t>
  </si>
  <si>
    <t>монолит</t>
  </si>
  <si>
    <t>СС</t>
  </si>
  <si>
    <t>Итого по муниципальному образованию</t>
  </si>
  <si>
    <t>х</t>
  </si>
  <si>
    <t>Муниципальное образование Новоладожское городское поселение</t>
  </si>
  <si>
    <t>Г. Новая Ладога, микрорайон В, д. 8</t>
  </si>
  <si>
    <t>блочный</t>
  </si>
  <si>
    <t>220</t>
  </si>
  <si>
    <t>ССРО</t>
  </si>
  <si>
    <t>Муниципальное образование Пашское сельское поселение</t>
  </si>
  <si>
    <t>С. Паша, ул. Советская, д. 104</t>
  </si>
  <si>
    <t>деревянный</t>
  </si>
  <si>
    <t>Итого по Волховскому муниципальному району</t>
  </si>
  <si>
    <t>Всеволожский муниципальный район</t>
  </si>
  <si>
    <t>Муниципальное образование Морозовское городское поселение</t>
  </si>
  <si>
    <t>Г.п. им. Морозова, квартал ст. Петрокрепость, д. 5</t>
  </si>
  <si>
    <t>Итого по Всеволожскому муниципальному району</t>
  </si>
  <si>
    <t>Выборгский район</t>
  </si>
  <si>
    <t>Муниципальное образование Город Выборг</t>
  </si>
  <si>
    <t>Г. Выборг, бул. Кутузова, д. 16</t>
  </si>
  <si>
    <t>кирпичный</t>
  </si>
  <si>
    <t>Г. Выборг, ул. Большая Каменная, д. 3в</t>
  </si>
  <si>
    <t>кирпично-монолитный</t>
  </si>
  <si>
    <t>Г. Выборг, ул. Гагарина, д. 29а</t>
  </si>
  <si>
    <t>5-6</t>
  </si>
  <si>
    <t>Г. Выборг, ул. Димитрова, д. 3</t>
  </si>
  <si>
    <t>Г. Выборг, ш. Ленинградское, д. 7</t>
  </si>
  <si>
    <t>Муниципальное образование Селезневское сельское поселение</t>
  </si>
  <si>
    <t>Пос. Селезнево, ул. Центральная, д. 8</t>
  </si>
  <si>
    <t>панельный</t>
  </si>
  <si>
    <t>4 934,4</t>
  </si>
  <si>
    <t>Итого по Выборгскому району</t>
  </si>
  <si>
    <t>Гатчинский муниципальный район</t>
  </si>
  <si>
    <t>Муниципальное образование Город Гатчина</t>
  </si>
  <si>
    <t>Г. Гатчина, бул. Авиаторов, д. 3</t>
  </si>
  <si>
    <t>Кирпичный</t>
  </si>
  <si>
    <t>6,6,6,8</t>
  </si>
  <si>
    <t>Г. Гатчина, бул. Авиаторов, д. 3, кор. 2</t>
  </si>
  <si>
    <t>Блочный</t>
  </si>
  <si>
    <t>Г. Гатчина, просп. 25 Октября, д. 37</t>
  </si>
  <si>
    <t>Г. Гатчина, просп. 25 Октября, д. 52</t>
  </si>
  <si>
    <t>Г. Гатчина, просп. 25 Октября, д. 53</t>
  </si>
  <si>
    <t>Кирпич оштукатурен.</t>
  </si>
  <si>
    <t>Г. Гатчина, ул. Володарского, д. 30</t>
  </si>
  <si>
    <t>Панельный</t>
  </si>
  <si>
    <t>Г. Гатчина, ул. Гагарина, д. 14</t>
  </si>
  <si>
    <t>Г. Гатчина, ул. Крупской, д. 5</t>
  </si>
  <si>
    <t>Г. Гатчина, ул. Лейтенанта Шмидта, д. 6</t>
  </si>
  <si>
    <t>Г. Гатчина, ул. Новоселов, д. 4</t>
  </si>
  <si>
    <t>Г. Гатчина, ул. Рощинская, д. 18</t>
  </si>
  <si>
    <t>Г. Гатчина, ул. Рощинская, д. 3, кор. 2</t>
  </si>
  <si>
    <t>Кирпич</t>
  </si>
  <si>
    <t>Г. Гатчина, ул. Урицкого, д. 21</t>
  </si>
  <si>
    <t>Г. Гатчина, ул. Урицкого, д. 26</t>
  </si>
  <si>
    <t>Г. Гатчина, ул. Урицкого, д. 28</t>
  </si>
  <si>
    <t>Г. Гатчина, ул. Филиппова, д. 2</t>
  </si>
  <si>
    <t>Итого по Гатчинскому муниципальному району</t>
  </si>
  <si>
    <t>Кингисеппский муниципальный район</t>
  </si>
  <si>
    <t>Муниципальное образование Котельское сельское поселение</t>
  </si>
  <si>
    <t>Пос. Неппово, д. 24</t>
  </si>
  <si>
    <t>крупнопанельный</t>
  </si>
  <si>
    <t>Итого по Кингисеппскому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</si>
  <si>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</si>
  <si>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</si>
  <si>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Г. Кировск, ул. Новая, д. 11</t>
  </si>
  <si>
    <t>Г. Кировск, ул. Новая, д. 16</t>
  </si>
  <si>
    <t>Г. Кировск, ул. Новая, д. 7</t>
  </si>
  <si>
    <t>Г. Кировск, ул. Набережная, д. 3</t>
  </si>
  <si>
    <t>кирпич</t>
  </si>
  <si>
    <t>Г. Кировск, ул. Пионерская, д. 1</t>
  </si>
  <si>
    <t>Г. Кировск, ул. Северная, д. 3</t>
  </si>
  <si>
    <t>г.Кировск, ул.Северная, д.7</t>
  </si>
  <si>
    <t>Пос. Молодцово, д. 2</t>
  </si>
  <si>
    <t>Итого по Кировскому муниципальному району:</t>
  </si>
  <si>
    <t>Ломоносовский муниципальный район</t>
  </si>
  <si>
    <t>Муниципальное образование Горбунковское сельское поселение</t>
  </si>
  <si>
    <t>Дер. Горбунки, д. 14, кор. 1,2,3</t>
  </si>
  <si>
    <t>Дер. Разбегаево, д. 51</t>
  </si>
  <si>
    <t>Дер. Разбегаево, д. 53</t>
  </si>
  <si>
    <t>Дер. Разбегаево, д. 55</t>
  </si>
  <si>
    <t>Муниципальное образование Русско-Высоцкое сельское поселение</t>
  </si>
  <si>
    <t>С. Русско-Высоцкое, д. 12</t>
  </si>
  <si>
    <t>Итого по Ломоносовскому муниципальному району:</t>
  </si>
  <si>
    <t>Лужский муниципальный район</t>
  </si>
  <si>
    <t>Муниципальное образование Володарское сельское поселение</t>
  </si>
  <si>
    <t>Пос. Володарское, д. 3</t>
  </si>
  <si>
    <t>Муниципальное образование Дзержинское сельское поселение</t>
  </si>
  <si>
    <t>Дер. Торошковичи, ул. Новая, д. 1</t>
  </si>
  <si>
    <t>Дер. Торошковичи, ул. Новая, д. 6</t>
  </si>
  <si>
    <t>Пос. Дзержинского, ул. Лужская, д. 4</t>
  </si>
  <si>
    <t>Пос. Дзержинского, ул. Лужская, д. 6</t>
  </si>
  <si>
    <t>Муниципальное образование Ям-Тесовское сельское поселение</t>
  </si>
  <si>
    <t>Дер. Ям-Тесово, ул. Центральная, д. 10</t>
  </si>
  <si>
    <t>Дер. Ям-Тесово, ул. Центральная, д. 6</t>
  </si>
  <si>
    <t>Дер. Ям-Тесово, ул. Центральная, д. 9</t>
  </si>
  <si>
    <t>Пос. Приозерный, ул. Центральная, д. 3</t>
  </si>
  <si>
    <t>Пос. Приозерный, ул. Центральная, д. 5</t>
  </si>
  <si>
    <t>Пос. Приозерный, ул. Центральная, д. 6</t>
  </si>
  <si>
    <t>Пос. Приозерный, ул. Центральная, д. 7</t>
  </si>
  <si>
    <t>Итого по Лужскому муниципальному району:</t>
  </si>
  <si>
    <t>Приозерский муниципальный район</t>
  </si>
  <si>
    <t>Муниципальное образование Громовское сельское поселение</t>
  </si>
  <si>
    <t>Пос. Громово, ул. Центральная, д. 5</t>
  </si>
  <si>
    <t>Муниципальное образование Мельниковское сельское поселение</t>
  </si>
  <si>
    <t>Пос. Мельниково, ул. Калинина, д. 6</t>
  </si>
  <si>
    <t>Муниципальное образование Раздольевское сельское поселение</t>
  </si>
  <si>
    <t>Дер. Раздолье, ул. Центральная, д. 10</t>
  </si>
  <si>
    <t>Муниципальное образование Ромашкинское сельское поселение</t>
  </si>
  <si>
    <t>Пос. Суходолье, ул. Октябрьская, д. 7</t>
  </si>
  <si>
    <t>Муниципальное образование Севастьяновское сельское поселение</t>
  </si>
  <si>
    <t>Пос. Севастьяново, ул. Новая, д. 1</t>
  </si>
  <si>
    <t>Пос. Севастьяново, ул. Новая, д. 2</t>
  </si>
  <si>
    <t>Пос. Севастьяново, ул. Новая, д. 3</t>
  </si>
  <si>
    <t>Муниципальное образование Сосновское сельское поселение</t>
  </si>
  <si>
    <t>Пос. Сосново, ул. Железнодорожная, д. 51</t>
  </si>
  <si>
    <t>Итого по Приозерскому муниципальному  району</t>
  </si>
  <si>
    <t>Сосновоборский городской округ</t>
  </si>
  <si>
    <t>Г. Сосновый Бор, просп. Героев, д. 8</t>
  </si>
  <si>
    <t>Г. Сосновый Бор, ул. Космонавтов,  д. 20</t>
  </si>
  <si>
    <t>84</t>
  </si>
  <si>
    <t>Г. Сосновый Бор, ул. Солнечная, д. 22</t>
  </si>
  <si>
    <t>188</t>
  </si>
  <si>
    <t>Г. Сосновый Бор, ул. Солнечная, д. 43</t>
  </si>
  <si>
    <t>187</t>
  </si>
  <si>
    <t>Сланцевский муниципальный район</t>
  </si>
  <si>
    <t>Муниципальное образование Сланцевское городское поселение</t>
  </si>
  <si>
    <t>Г. Сланцы, ул. Баранова, д. 10</t>
  </si>
  <si>
    <t>Г. Сланцы, ул. Кирова, д. 12 а</t>
  </si>
  <si>
    <t>Г. Сланцы, ул. Кирова, д. 1/12</t>
  </si>
  <si>
    <t>Г. Сланцы, пер. Почтовый, д. 11</t>
  </si>
  <si>
    <t>Г. Сланцы, ул. Партизанская, д. 21</t>
  </si>
  <si>
    <t>Итого по Сланцевскому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</si>
  <si>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</si>
  <si>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</si>
  <si>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микрорайон 3, д. 14</t>
  </si>
  <si>
    <t>Итого по Тихвинский муниципальному району</t>
  </si>
  <si>
    <t>Тосненский район</t>
  </si>
  <si>
    <t>Муниципальное образование Тосненское городское поселение</t>
  </si>
  <si>
    <t>Г. Тосно, ш. Барыбина, д. 11</t>
  </si>
  <si>
    <t>Итого по Ленинградской области</t>
  </si>
  <si>
    <t>Строительный контроль</t>
  </si>
  <si>
    <t>Итого со строительным контролем</t>
  </si>
  <si>
    <t>Раздел II. Реестр многоквартирных домов, которые подлежат капитальному ремонту в 2020 году, за счет средств собственников, образующих фонд капитального ремонта на специальных счетах.</t>
  </si>
  <si>
    <t>Расшифровка ПИР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</si>
  <si>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</si>
  <si>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</si>
  <si>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</si>
  <si>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</si>
  <si>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</si>
  <si>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</si>
  <si>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</si>
  <si>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Подъезд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</si>
  <si>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</si>
  <si>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</si>
  <si>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</si>
  <si>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</si>
  <si>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</si>
  <si>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</si>
  <si>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</si>
  <si>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</si>
  <si>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</si>
  <si>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</si>
  <si>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</si>
  <si>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</si>
  <si>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</si>
  <si>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</si>
  <si>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ВО</t>
  </si>
  <si>
    <t>ТС</t>
  </si>
  <si>
    <t>ХВС</t>
  </si>
  <si>
    <t>ГВС</t>
  </si>
  <si>
    <t>Электрика</t>
  </si>
  <si>
    <t>ед.</t>
  </si>
  <si>
    <t>кв.м.</t>
  </si>
  <si>
    <t>куб.м.</t>
  </si>
  <si>
    <t>Итого по Приозерскому муниципальному району</t>
  </si>
  <si>
    <t>во</t>
  </si>
  <si>
    <t>гвс</t>
  </si>
  <si>
    <t>хвс</t>
  </si>
  <si>
    <t>тс</t>
  </si>
  <si>
    <t>ЭЛ</t>
  </si>
  <si>
    <t>ПРОСЯТ ФАСАД СМР, т.к ССРО</t>
  </si>
  <si>
    <t>Раздел III. Реестр многоквартирных домов, которые подлежат капитальному ремонту в 2021 году, за счет средств собственников, образующих фонд капитального ремонта на специальных счетах.</t>
  </si>
  <si>
    <t>фундамент</t>
  </si>
  <si>
    <t>СЕТИ</t>
  </si>
  <si>
    <t>нет данных ( м3 или м2)по подвалу</t>
  </si>
  <si>
    <t>ЭС</t>
  </si>
  <si>
    <t>фасад с утеплением</t>
  </si>
  <si>
    <t>ЭС, ТС,ХВС</t>
  </si>
  <si>
    <t>ЭС. Фасад с утеплением.</t>
  </si>
  <si>
    <t>ЭС,ТС,ХВС+ГВС</t>
  </si>
  <si>
    <t>Фасад с утеплением</t>
  </si>
  <si>
    <t>ЭС, фасад с утепл.</t>
  </si>
  <si>
    <t>Итого по Кировскому муниципальному району</t>
  </si>
  <si>
    <t>Итого по Ломоносовскому муниципальному району</t>
  </si>
  <si>
    <t>Кол-во мкд</t>
  </si>
  <si>
    <t>ИТОГО</t>
  </si>
  <si>
    <t>разница с разделом 1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</si>
  <si>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</si>
  <si>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</si>
  <si>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</si>
  <si>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</si>
  <si>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</si>
  <si>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</si>
  <si>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</si>
  <si>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</si>
  <si>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</si>
  <si>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</si>
  <si>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</si>
  <si>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</si>
  <si>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</si>
  <si>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</si>
  <si>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</si>
  <si>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</si>
  <si>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</si>
  <si>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</si>
  <si>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</si>
  <si>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со строительным контролем</t>
  </si>
  <si>
    <t>(в редакции постановления администрации Сланцевского муниципального района от 03.12.2021 № 1658-п)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</si>
</sst>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1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33" borderId="10" xfId="33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49" fontId="3" fillId="33" borderId="10" xfId="33" applyNumberFormat="1" applyFont="1" applyFill="1" applyBorder="1" applyAlignment="1">
      <alignment horizontal="center" vertical="center" wrapText="1"/>
      <protection/>
    </xf>
    <xf numFmtId="164" fontId="3" fillId="33" borderId="10" xfId="33" applyNumberFormat="1" applyFont="1" applyFill="1" applyBorder="1" applyAlignment="1">
      <alignment horizontal="center" vertical="center" wrapText="1"/>
      <protection/>
    </xf>
    <xf numFmtId="1" fontId="3" fillId="33" borderId="10" xfId="3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33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center" vertical="center"/>
    </xf>
    <xf numFmtId="4" fontId="3" fillId="33" borderId="10" xfId="33" applyNumberFormat="1" applyFont="1" applyFill="1" applyBorder="1" applyAlignment="1">
      <alignment horizontal="center" vertical="center" wrapText="1"/>
      <protection/>
    </xf>
    <xf numFmtId="3" fontId="3" fillId="33" borderId="10" xfId="33" applyNumberFormat="1" applyFont="1" applyFill="1" applyBorder="1" applyAlignment="1">
      <alignment horizontal="center" vertical="center" wrapText="1"/>
      <protection/>
    </xf>
    <xf numFmtId="3" fontId="3" fillId="33" borderId="10" xfId="33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2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vertical="center"/>
    </xf>
    <xf numFmtId="1" fontId="3" fillId="33" borderId="0" xfId="0" applyNumberFormat="1" applyFont="1" applyFill="1" applyBorder="1" applyAlignment="1">
      <alignment horizontal="center" vertical="center"/>
    </xf>
    <xf numFmtId="0" fontId="4" fillId="33" borderId="14" xfId="33" applyFont="1" applyFill="1" applyBorder="1" applyAlignment="1">
      <alignment horizontal="center" vertical="center"/>
      <protection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4" fillId="33" borderId="10" xfId="33" applyFont="1" applyFill="1" applyBorder="1" applyAlignment="1">
      <alignment vertical="center"/>
      <protection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/>
    </xf>
    <xf numFmtId="4" fontId="4" fillId="33" borderId="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33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indent="1"/>
    </xf>
    <xf numFmtId="0" fontId="4" fillId="33" borderId="15" xfId="33" applyFont="1" applyFill="1" applyBorder="1" applyAlignment="1">
      <alignment horizontal="center" vertical="center"/>
      <protection/>
    </xf>
    <xf numFmtId="4" fontId="4" fillId="33" borderId="15" xfId="0" applyNumberFormat="1" applyFont="1" applyFill="1" applyBorder="1" applyAlignment="1">
      <alignment horizontal="center" vertical="center" wrapText="1"/>
    </xf>
    <xf numFmtId="0" fontId="8" fillId="33" borderId="10" xfId="33" applyFont="1" applyFill="1" applyBorder="1" applyAlignment="1">
      <alignment horizontal="left" vertical="center"/>
      <protection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 wrapText="1"/>
    </xf>
    <xf numFmtId="0" fontId="8" fillId="33" borderId="10" xfId="33" applyFont="1" applyFill="1" applyBorder="1" applyAlignment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3" fillId="33" borderId="0" xfId="0" applyNumberFormat="1" applyFont="1" applyFill="1" applyAlignment="1">
      <alignment horizontal="left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3" fillId="33" borderId="10" xfId="33" applyNumberFormat="1" applyFont="1" applyFill="1" applyBorder="1" applyAlignment="1">
      <alignment vertical="center" wrapText="1"/>
      <protection/>
    </xf>
    <xf numFmtId="4" fontId="3" fillId="33" borderId="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/>
    </xf>
    <xf numFmtId="2" fontId="4" fillId="33" borderId="16" xfId="0" applyNumberFormat="1" applyFont="1" applyFill="1" applyBorder="1" applyAlignment="1">
      <alignment horizontal="left" vertical="center"/>
    </xf>
    <xf numFmtId="2" fontId="4" fillId="33" borderId="14" xfId="0" applyNumberFormat="1" applyFont="1" applyFill="1" applyBorder="1" applyAlignment="1">
      <alignment horizontal="left" vertical="center"/>
    </xf>
    <xf numFmtId="4" fontId="4" fillId="33" borderId="14" xfId="0" applyNumberFormat="1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vertical="center"/>
    </xf>
    <xf numFmtId="1" fontId="4" fillId="33" borderId="19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right" vertical="center" indent="1"/>
    </xf>
    <xf numFmtId="2" fontId="11" fillId="33" borderId="10" xfId="0" applyNumberFormat="1" applyFont="1" applyFill="1" applyBorder="1" applyAlignment="1">
      <alignment horizontal="right" vertical="center" indent="1"/>
    </xf>
    <xf numFmtId="2" fontId="12" fillId="33" borderId="10" xfId="0" applyNumberFormat="1" applyFont="1" applyFill="1" applyBorder="1" applyAlignment="1">
      <alignment horizontal="right" vertical="center" indent="1"/>
    </xf>
    <xf numFmtId="2" fontId="13" fillId="33" borderId="10" xfId="0" applyNumberFormat="1" applyFont="1" applyFill="1" applyBorder="1" applyAlignment="1">
      <alignment horizontal="right" vertical="center" indent="1"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4" fillId="33" borderId="0" xfId="33" applyNumberFormat="1" applyFont="1" applyFill="1" applyBorder="1" applyAlignment="1">
      <alignment horizontal="center" vertical="center"/>
      <protection/>
    </xf>
    <xf numFmtId="1" fontId="4" fillId="33" borderId="10" xfId="33" applyNumberFormat="1" applyFont="1" applyFill="1" applyBorder="1" applyAlignment="1">
      <alignment vertical="center"/>
      <protection/>
    </xf>
    <xf numFmtId="0" fontId="10" fillId="33" borderId="0" xfId="0" applyFont="1" applyFill="1" applyAlignment="1">
      <alignment/>
    </xf>
    <xf numFmtId="4" fontId="14" fillId="33" borderId="0" xfId="0" applyNumberFormat="1" applyFont="1" applyFill="1" applyAlignment="1">
      <alignment horizontal="center" vertical="center" wrapText="1"/>
    </xf>
    <xf numFmtId="1" fontId="4" fillId="33" borderId="14" xfId="33" applyNumberFormat="1" applyFont="1" applyFill="1" applyBorder="1" applyAlignment="1">
      <alignment horizontal="center" vertical="center"/>
      <protection/>
    </xf>
    <xf numFmtId="4" fontId="4" fillId="33" borderId="15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4" fontId="3" fillId="33" borderId="0" xfId="0" applyNumberFormat="1" applyFont="1" applyFill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2" fontId="9" fillId="33" borderId="10" xfId="33" applyNumberFormat="1" applyFont="1" applyFill="1" applyBorder="1" applyAlignment="1">
      <alignment vertical="center" wrapText="1"/>
      <protection/>
    </xf>
    <xf numFmtId="4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15" fillId="0" borderId="0" xfId="0" applyFont="1" applyAlignment="1">
      <alignment/>
    </xf>
    <xf numFmtId="1" fontId="4" fillId="33" borderId="14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4" fontId="9" fillId="33" borderId="10" xfId="33" applyNumberFormat="1" applyFont="1" applyFill="1" applyBorder="1" applyAlignment="1">
      <alignment horizontal="center" vertical="center" wrapText="1"/>
      <protection/>
    </xf>
    <xf numFmtId="1" fontId="9" fillId="33" borderId="20" xfId="0" applyNumberFormat="1" applyFont="1" applyFill="1" applyBorder="1" applyAlignment="1">
      <alignment vertical="center"/>
    </xf>
    <xf numFmtId="2" fontId="9" fillId="33" borderId="10" xfId="0" applyNumberFormat="1" applyFont="1" applyFill="1" applyBorder="1" applyAlignment="1">
      <alignment vertical="center"/>
    </xf>
    <xf numFmtId="1" fontId="8" fillId="33" borderId="2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vertical="center"/>
    </xf>
    <xf numFmtId="1" fontId="16" fillId="33" borderId="20" xfId="0" applyNumberFormat="1" applyFont="1" applyFill="1" applyBorder="1" applyAlignment="1">
      <alignment/>
    </xf>
    <xf numFmtId="2" fontId="8" fillId="33" borderId="10" xfId="33" applyNumberFormat="1" applyFont="1" applyFill="1" applyBorder="1" applyAlignment="1">
      <alignment vertical="center" wrapText="1"/>
      <protection/>
    </xf>
    <xf numFmtId="1" fontId="9" fillId="33" borderId="2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3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4" fontId="3" fillId="33" borderId="10" xfId="0" applyNumberFormat="1" applyFont="1" applyFill="1" applyBorder="1" applyAlignment="1">
      <alignment horizontal="center" vertical="center" textRotation="90" wrapText="1"/>
    </xf>
    <xf numFmtId="3" fontId="3" fillId="33" borderId="10" xfId="0" applyNumberFormat="1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1" fontId="3" fillId="33" borderId="10" xfId="0" applyNumberFormat="1" applyFont="1" applyFill="1" applyBorder="1" applyAlignment="1">
      <alignment horizontal="center" vertical="center" textRotation="90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vertical="center" wrapText="1"/>
      <protection/>
    </xf>
    <xf numFmtId="0" fontId="4" fillId="33" borderId="10" xfId="33" applyFont="1" applyFill="1" applyBorder="1" applyAlignment="1">
      <alignment horizontal="left" vertical="center" wrapText="1"/>
      <protection/>
    </xf>
    <xf numFmtId="4" fontId="4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33" borderId="10" xfId="33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33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left" vertical="center"/>
    </xf>
    <xf numFmtId="2" fontId="4" fillId="33" borderId="10" xfId="33" applyNumberFormat="1" applyFont="1" applyFill="1" applyBorder="1" applyAlignment="1">
      <alignment horizontal="left" vertical="center" wrapText="1"/>
      <protection/>
    </xf>
    <xf numFmtId="2" fontId="4" fillId="33" borderId="10" xfId="0" applyNumberFormat="1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3" fillId="33" borderId="10" xfId="33" applyNumberFormat="1" applyFont="1" applyFill="1" applyBorder="1" applyAlignment="1">
      <alignment horizontal="left" vertical="center" wrapText="1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4" fontId="4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left" vertical="center"/>
    </xf>
    <xf numFmtId="1" fontId="8" fillId="33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Обычный 6 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U154"/>
  <sheetViews>
    <sheetView view="pageBreakPreview" zoomScaleNormal="80" zoomScaleSheetLayoutView="100" zoomScalePageLayoutView="0" workbookViewId="0" topLeftCell="A140">
      <selection activeCell="I6" sqref="I6:I8"/>
    </sheetView>
  </sheetViews>
  <sheetFormatPr defaultColWidth="9.140625" defaultRowHeight="15"/>
  <cols>
    <col min="1" max="1" width="9.8515625" style="1" customWidth="1"/>
    <col min="2" max="2" width="65.140625" style="2" customWidth="1"/>
    <col min="3" max="4" width="9.140625" style="3" customWidth="1"/>
    <col min="5" max="5" width="25.57421875" style="3" customWidth="1"/>
    <col min="6" max="6" width="9.140625" style="3" customWidth="1"/>
    <col min="7" max="7" width="15.28125" style="3" customWidth="1"/>
    <col min="8" max="8" width="18.00390625" style="3" customWidth="1"/>
    <col min="9" max="9" width="20.140625" style="3" customWidth="1"/>
    <col min="10" max="10" width="13.140625" style="3" customWidth="1"/>
    <col min="11" max="11" width="9.140625" style="3" customWidth="1"/>
    <col min="12" max="12" width="0" style="4" hidden="1" customWidth="1"/>
    <col min="13" max="16384" width="9.140625" style="4" customWidth="1"/>
  </cols>
  <sheetData>
    <row r="1" spans="1:255" ht="15.75">
      <c r="A1" s="5"/>
      <c r="B1" s="6"/>
      <c r="C1" s="7"/>
      <c r="D1" s="8"/>
      <c r="E1" s="8"/>
      <c r="F1" s="8"/>
      <c r="G1" s="9"/>
      <c r="H1" s="10"/>
      <c r="I1" s="9"/>
      <c r="J1" s="8"/>
      <c r="K1" s="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>
      <c r="A2" s="5"/>
      <c r="B2" s="6"/>
      <c r="C2" s="7"/>
      <c r="D2" s="8"/>
      <c r="E2" s="8"/>
      <c r="F2" s="8"/>
      <c r="G2" s="9"/>
      <c r="H2" s="10"/>
      <c r="I2" s="180" t="s">
        <v>0</v>
      </c>
      <c r="J2" s="180"/>
      <c r="K2" s="8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43.5" customHeight="1">
      <c r="A3" s="5"/>
      <c r="B3" s="6"/>
      <c r="C3" s="7"/>
      <c r="D3" s="8"/>
      <c r="E3" s="8"/>
      <c r="F3" s="8"/>
      <c r="G3" s="9"/>
      <c r="H3" s="181" t="s">
        <v>238</v>
      </c>
      <c r="I3" s="181"/>
      <c r="J3" s="181"/>
      <c r="K3" s="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36" customHeight="1">
      <c r="A4" s="11"/>
      <c r="B4" s="182" t="s">
        <v>1</v>
      </c>
      <c r="C4" s="182"/>
      <c r="D4" s="182"/>
      <c r="E4" s="182"/>
      <c r="F4" s="182"/>
      <c r="G4" s="182"/>
      <c r="H4" s="182"/>
      <c r="I4" s="182"/>
      <c r="J4" s="182"/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49.5" customHeight="1">
      <c r="A5" s="183" t="s">
        <v>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4" customHeight="1">
      <c r="A6" s="184" t="s">
        <v>3</v>
      </c>
      <c r="B6" s="184" t="s">
        <v>4</v>
      </c>
      <c r="C6" s="185" t="s">
        <v>5</v>
      </c>
      <c r="D6" s="185"/>
      <c r="E6" s="186" t="s">
        <v>6</v>
      </c>
      <c r="F6" s="186" t="s">
        <v>7</v>
      </c>
      <c r="G6" s="187" t="s">
        <v>8</v>
      </c>
      <c r="H6" s="188" t="s">
        <v>9</v>
      </c>
      <c r="I6" s="187" t="s">
        <v>10</v>
      </c>
      <c r="J6" s="189" t="s">
        <v>11</v>
      </c>
      <c r="K6" s="189" t="s">
        <v>12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5" customHeight="1">
      <c r="A7" s="184"/>
      <c r="B7" s="184"/>
      <c r="C7" s="190" t="s">
        <v>13</v>
      </c>
      <c r="D7" s="189" t="s">
        <v>14</v>
      </c>
      <c r="E7" s="186"/>
      <c r="F7" s="186"/>
      <c r="G7" s="187"/>
      <c r="H7" s="188"/>
      <c r="I7" s="187"/>
      <c r="J7" s="189"/>
      <c r="K7" s="18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91.5" customHeight="1">
      <c r="A8" s="184"/>
      <c r="B8" s="184"/>
      <c r="C8" s="190"/>
      <c r="D8" s="189"/>
      <c r="E8" s="186"/>
      <c r="F8" s="186"/>
      <c r="G8" s="187"/>
      <c r="H8" s="188"/>
      <c r="I8" s="187"/>
      <c r="J8" s="189"/>
      <c r="K8" s="18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" customHeight="1">
      <c r="A9" s="13"/>
      <c r="B9" s="13"/>
      <c r="C9" s="190"/>
      <c r="D9" s="189"/>
      <c r="E9" s="186"/>
      <c r="F9" s="186"/>
      <c r="G9" s="15" t="s">
        <v>15</v>
      </c>
      <c r="H9" s="16" t="s">
        <v>16</v>
      </c>
      <c r="I9" s="15" t="s">
        <v>17</v>
      </c>
      <c r="J9" s="189"/>
      <c r="K9" s="18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5.75">
      <c r="A10" s="14">
        <v>1</v>
      </c>
      <c r="B10" s="17">
        <v>2</v>
      </c>
      <c r="C10" s="18">
        <v>3</v>
      </c>
      <c r="D10" s="14">
        <v>4</v>
      </c>
      <c r="E10" s="14">
        <v>5</v>
      </c>
      <c r="F10" s="14">
        <v>6</v>
      </c>
      <c r="G10" s="17">
        <v>8</v>
      </c>
      <c r="H10" s="17">
        <v>9</v>
      </c>
      <c r="I10" s="17">
        <v>11</v>
      </c>
      <c r="J10" s="17">
        <v>12</v>
      </c>
      <c r="K10" s="17">
        <v>13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7.25" customHeight="1" hidden="1">
      <c r="A11" s="191" t="s">
        <v>18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7.25" customHeight="1" hidden="1">
      <c r="A12" s="20" t="s">
        <v>19</v>
      </c>
      <c r="B12" s="21"/>
      <c r="C12" s="22"/>
      <c r="D12" s="22"/>
      <c r="E12" s="22"/>
      <c r="F12" s="22"/>
      <c r="G12" s="23"/>
      <c r="H12" s="24"/>
      <c r="I12" s="23"/>
      <c r="J12" s="22"/>
      <c r="K12" s="2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7.25" customHeight="1" hidden="1">
      <c r="A13" s="14">
        <v>1</v>
      </c>
      <c r="B13" s="21" t="s">
        <v>20</v>
      </c>
      <c r="C13" s="25">
        <v>1952</v>
      </c>
      <c r="D13" s="22"/>
      <c r="E13" s="22" t="s">
        <v>21</v>
      </c>
      <c r="F13" s="22">
        <v>5</v>
      </c>
      <c r="G13" s="23">
        <v>4492</v>
      </c>
      <c r="H13" s="24">
        <v>272</v>
      </c>
      <c r="I13" s="26" t="e">
        <f>SUMIF('2020'!#REF!,B13,'2020'!#REF!)+SUMIF('2021'!#REF!,B13,'2021'!#REF!)+SUMIF("#ссыл!" #REF!,B13,"#ссыл!" #REF!)</f>
        <v>#REF!</v>
      </c>
      <c r="J13" s="27">
        <v>44925</v>
      </c>
      <c r="K13" s="25" t="s">
        <v>22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7.25" customHeight="1" hidden="1">
      <c r="A14" s="28" t="s">
        <v>23</v>
      </c>
      <c r="B14" s="29"/>
      <c r="C14" s="22" t="s">
        <v>24</v>
      </c>
      <c r="D14" s="22" t="s">
        <v>24</v>
      </c>
      <c r="E14" s="22" t="s">
        <v>24</v>
      </c>
      <c r="F14" s="22" t="s">
        <v>24</v>
      </c>
      <c r="G14" s="23">
        <f>SUM(G13:G13)</f>
        <v>4492</v>
      </c>
      <c r="H14" s="24">
        <f>SUM(H13:H13)</f>
        <v>272</v>
      </c>
      <c r="I14" s="23" t="e">
        <f>SUM(I13:I13)</f>
        <v>#REF!</v>
      </c>
      <c r="J14" s="22" t="s">
        <v>24</v>
      </c>
      <c r="K14" s="22" t="s">
        <v>24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7.25" customHeight="1" hidden="1">
      <c r="A15" s="28" t="s">
        <v>25</v>
      </c>
      <c r="B15" s="29"/>
      <c r="C15" s="22"/>
      <c r="D15" s="22"/>
      <c r="E15" s="22"/>
      <c r="F15" s="22"/>
      <c r="G15" s="23"/>
      <c r="H15" s="24"/>
      <c r="I15" s="23"/>
      <c r="J15" s="22"/>
      <c r="K15" s="2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7.25" customHeight="1" hidden="1">
      <c r="A16" s="14">
        <f>A13+1</f>
        <v>2</v>
      </c>
      <c r="B16" s="21" t="s">
        <v>26</v>
      </c>
      <c r="C16" s="25">
        <v>1976</v>
      </c>
      <c r="D16" s="22"/>
      <c r="E16" s="25" t="s">
        <v>27</v>
      </c>
      <c r="F16" s="30">
        <v>5</v>
      </c>
      <c r="G16" s="31">
        <v>4292.76</v>
      </c>
      <c r="H16" s="32" t="s">
        <v>28</v>
      </c>
      <c r="I16" s="26" t="e">
        <f>SUMIF('2020'!#REF!,B16,'2020'!#REF!)+SUMIF('2021'!#REF!,B16,'2021'!#REF!)+SUMIF("#ссыл!" #REF!,B16,"#ссыл!" #REF!)</f>
        <v>#REF!</v>
      </c>
      <c r="J16" s="27">
        <v>44925</v>
      </c>
      <c r="K16" s="25" t="s">
        <v>29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7.25" customHeight="1" hidden="1">
      <c r="A17" s="28" t="s">
        <v>23</v>
      </c>
      <c r="B17" s="29"/>
      <c r="C17" s="22" t="s">
        <v>24</v>
      </c>
      <c r="D17" s="22" t="s">
        <v>24</v>
      </c>
      <c r="E17" s="22" t="s">
        <v>24</v>
      </c>
      <c r="F17" s="22" t="s">
        <v>24</v>
      </c>
      <c r="G17" s="23">
        <f>G16</f>
        <v>4292.76</v>
      </c>
      <c r="H17" s="23" t="str">
        <f>H16</f>
        <v>220</v>
      </c>
      <c r="I17" s="23" t="e">
        <f>I16</f>
        <v>#REF!</v>
      </c>
      <c r="J17" s="22" t="s">
        <v>24</v>
      </c>
      <c r="K17" s="22" t="s">
        <v>24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7.25" customHeight="1" hidden="1">
      <c r="A18" s="28" t="s">
        <v>30</v>
      </c>
      <c r="B18" s="29"/>
      <c r="C18" s="22"/>
      <c r="D18" s="22"/>
      <c r="E18" s="22"/>
      <c r="F18" s="22"/>
      <c r="G18" s="23"/>
      <c r="H18" s="24"/>
      <c r="I18" s="23"/>
      <c r="J18" s="22"/>
      <c r="K18" s="2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7.25" customHeight="1" hidden="1">
      <c r="A19" s="14">
        <f>A16+1</f>
        <v>3</v>
      </c>
      <c r="B19" s="21" t="s">
        <v>31</v>
      </c>
      <c r="C19" s="25">
        <v>1917</v>
      </c>
      <c r="D19" s="22"/>
      <c r="E19" s="33" t="s">
        <v>32</v>
      </c>
      <c r="F19" s="33">
        <v>2</v>
      </c>
      <c r="G19" s="33">
        <v>348.6</v>
      </c>
      <c r="H19" s="34">
        <v>9</v>
      </c>
      <c r="I19" s="26" t="e">
        <f>SUMIF('2020'!#REF!,B19,'2020'!#REF!)+SUMIF('2021'!#REF!,B19,'2021'!#REF!)+SUMIF("#ссыл!" #REF!,B19,"#ссыл!" #REF!)</f>
        <v>#REF!</v>
      </c>
      <c r="J19" s="27">
        <v>44925</v>
      </c>
      <c r="K19" s="25" t="s">
        <v>29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7.25" customHeight="1" hidden="1">
      <c r="A20" s="28" t="s">
        <v>23</v>
      </c>
      <c r="B20" s="29"/>
      <c r="C20" s="22" t="s">
        <v>24</v>
      </c>
      <c r="D20" s="22" t="s">
        <v>24</v>
      </c>
      <c r="E20" s="22" t="s">
        <v>24</v>
      </c>
      <c r="F20" s="22" t="s">
        <v>24</v>
      </c>
      <c r="G20" s="23">
        <f>G19</f>
        <v>348.6</v>
      </c>
      <c r="H20" s="23">
        <f>H19</f>
        <v>9</v>
      </c>
      <c r="I20" s="23" t="e">
        <f>I19</f>
        <v>#REF!</v>
      </c>
      <c r="J20" s="22" t="s">
        <v>24</v>
      </c>
      <c r="K20" s="22" t="s">
        <v>24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12" s="40" customFormat="1" ht="17.25" customHeight="1" hidden="1">
      <c r="A21" s="35" t="s">
        <v>33</v>
      </c>
      <c r="B21" s="36"/>
      <c r="C21" s="37" t="s">
        <v>24</v>
      </c>
      <c r="D21" s="37" t="s">
        <v>24</v>
      </c>
      <c r="E21" s="37" t="s">
        <v>24</v>
      </c>
      <c r="F21" s="37" t="s">
        <v>24</v>
      </c>
      <c r="G21" s="38">
        <f>G14+G17+G20</f>
        <v>9133.36</v>
      </c>
      <c r="H21" s="38">
        <f>H14+H17+H20</f>
        <v>501</v>
      </c>
      <c r="I21" s="38" t="e">
        <f>I14+I17+I20</f>
        <v>#REF!</v>
      </c>
      <c r="J21" s="37" t="s">
        <v>24</v>
      </c>
      <c r="K21" s="37" t="s">
        <v>24</v>
      </c>
      <c r="L21" s="39" t="e">
        <f>I21-'2021'!C17-"#ссыл!" C14</f>
        <v>#REF!</v>
      </c>
    </row>
    <row r="22" spans="1:255" ht="17.25" customHeight="1" hidden="1">
      <c r="A22" s="191" t="s">
        <v>34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7.25" customHeight="1" hidden="1">
      <c r="A23" s="41" t="s">
        <v>35</v>
      </c>
      <c r="B23" s="21"/>
      <c r="C23" s="22"/>
      <c r="D23" s="22"/>
      <c r="E23" s="22"/>
      <c r="F23" s="22"/>
      <c r="G23" s="42"/>
      <c r="H23" s="23"/>
      <c r="I23" s="22"/>
      <c r="J23" s="43"/>
      <c r="K23" s="4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7.25" customHeight="1" hidden="1">
      <c r="A24" s="14">
        <f>A19+1</f>
        <v>4</v>
      </c>
      <c r="B24" s="21" t="s">
        <v>36</v>
      </c>
      <c r="C24" s="25">
        <v>1968</v>
      </c>
      <c r="D24" s="22"/>
      <c r="E24" s="13" t="s">
        <v>27</v>
      </c>
      <c r="F24" s="13">
        <v>4</v>
      </c>
      <c r="G24" s="13">
        <v>2645.7</v>
      </c>
      <c r="H24" s="44">
        <v>60</v>
      </c>
      <c r="I24" s="26" t="e">
        <f>SUMIF('2020'!#REF!,B24,'2020'!#REF!)+SUMIF('2021'!#REF!,B24,'2021'!#REF!)+SUMIF("#ссыл!" #REF!,B24,"#ссыл!" #REF!)</f>
        <v>#REF!</v>
      </c>
      <c r="J24" s="27">
        <v>44925</v>
      </c>
      <c r="K24" s="25" t="s">
        <v>29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7.25" customHeight="1" hidden="1">
      <c r="A25" s="28" t="s">
        <v>23</v>
      </c>
      <c r="B25" s="29"/>
      <c r="C25" s="22" t="s">
        <v>24</v>
      </c>
      <c r="D25" s="22" t="s">
        <v>24</v>
      </c>
      <c r="E25" s="22" t="s">
        <v>24</v>
      </c>
      <c r="F25" s="22" t="s">
        <v>24</v>
      </c>
      <c r="G25" s="23">
        <f>G24</f>
        <v>2645.7</v>
      </c>
      <c r="H25" s="23">
        <f>H24</f>
        <v>60</v>
      </c>
      <c r="I25" s="23" t="e">
        <f>I24</f>
        <v>#REF!</v>
      </c>
      <c r="J25" s="22" t="s">
        <v>24</v>
      </c>
      <c r="K25" s="22" t="s">
        <v>24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12" s="40" customFormat="1" ht="17.25" customHeight="1" hidden="1">
      <c r="A26" s="35" t="s">
        <v>37</v>
      </c>
      <c r="B26" s="36"/>
      <c r="C26" s="37" t="s">
        <v>24</v>
      </c>
      <c r="D26" s="37" t="s">
        <v>24</v>
      </c>
      <c r="E26" s="37" t="s">
        <v>24</v>
      </c>
      <c r="F26" s="37" t="s">
        <v>24</v>
      </c>
      <c r="G26" s="38">
        <f>G25</f>
        <v>2645.7</v>
      </c>
      <c r="H26" s="38">
        <f>H25</f>
        <v>60</v>
      </c>
      <c r="I26" s="38" t="e">
        <f>I25</f>
        <v>#REF!</v>
      </c>
      <c r="J26" s="37" t="s">
        <v>24</v>
      </c>
      <c r="K26" s="37" t="s">
        <v>24</v>
      </c>
      <c r="L26" s="39" t="e">
        <f>I26-'2021'!C22</f>
        <v>#REF!</v>
      </c>
    </row>
    <row r="27" spans="1:255" ht="17.25" customHeight="1" hidden="1">
      <c r="A27" s="191" t="s">
        <v>38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7.25" customHeight="1" hidden="1">
      <c r="A28" s="20" t="s">
        <v>39</v>
      </c>
      <c r="B28" s="45"/>
      <c r="C28" s="22"/>
      <c r="D28" s="22"/>
      <c r="E28" s="22"/>
      <c r="F28" s="22"/>
      <c r="G28" s="23"/>
      <c r="H28" s="24"/>
      <c r="I28" s="23"/>
      <c r="J28" s="22"/>
      <c r="K28" s="22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7.25" customHeight="1" hidden="1">
      <c r="A29" s="14">
        <f>A24+1</f>
        <v>5</v>
      </c>
      <c r="B29" s="21" t="s">
        <v>40</v>
      </c>
      <c r="C29" s="25">
        <v>1938</v>
      </c>
      <c r="D29" s="22"/>
      <c r="E29" s="33" t="s">
        <v>41</v>
      </c>
      <c r="F29" s="22">
        <v>7</v>
      </c>
      <c r="G29" s="46">
        <v>4341.9</v>
      </c>
      <c r="H29" s="24">
        <v>156</v>
      </c>
      <c r="I29" s="26" t="e">
        <f>SUMIF('2020'!#REF!,B29,'2020'!#REF!)+SUMIF('2021'!#REF!,B29,'2021'!#REF!)+SUMIF("#ссыл!" #REF!,B29,"#ссыл!" #REF!)</f>
        <v>#REF!</v>
      </c>
      <c r="J29" s="27">
        <v>44925</v>
      </c>
      <c r="K29" s="13" t="s">
        <v>22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7.25" customHeight="1" hidden="1">
      <c r="A30" s="14">
        <f>A29+1</f>
        <v>6</v>
      </c>
      <c r="B30" s="21" t="s">
        <v>42</v>
      </c>
      <c r="C30" s="25">
        <v>1940</v>
      </c>
      <c r="D30" s="22"/>
      <c r="E30" s="33" t="s">
        <v>43</v>
      </c>
      <c r="F30" s="33">
        <v>10</v>
      </c>
      <c r="G30" s="47">
        <v>6273</v>
      </c>
      <c r="H30" s="48">
        <v>231</v>
      </c>
      <c r="I30" s="26" t="e">
        <f>SUMIF('2020'!#REF!,B30,'2020'!#REF!)+SUMIF('2021'!#REF!,B30,'2021'!#REF!)+SUMIF("#ссыл!" #REF!,B30,"#ссыл!" #REF!)</f>
        <v>#REF!</v>
      </c>
      <c r="J30" s="27">
        <v>44925</v>
      </c>
      <c r="K30" s="13" t="s">
        <v>22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7.25" customHeight="1" hidden="1">
      <c r="A31" s="14">
        <f>A30+1</f>
        <v>7</v>
      </c>
      <c r="B31" s="21" t="s">
        <v>44</v>
      </c>
      <c r="C31" s="25">
        <v>1940</v>
      </c>
      <c r="D31" s="22"/>
      <c r="E31" s="33" t="s">
        <v>43</v>
      </c>
      <c r="F31" s="33" t="s">
        <v>45</v>
      </c>
      <c r="G31" s="47">
        <v>10080</v>
      </c>
      <c r="H31" s="48">
        <v>120</v>
      </c>
      <c r="I31" s="26" t="e">
        <f>SUMIF('2020'!#REF!,B31,'2020'!#REF!)+SUMIF('2021'!#REF!,B31,'2021'!#REF!)+SUMIF("#ссыл!" #REF!,B31,"#ссыл!" #REF!)</f>
        <v>#REF!</v>
      </c>
      <c r="J31" s="27">
        <v>44925</v>
      </c>
      <c r="K31" s="13" t="s">
        <v>22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7.25" customHeight="1" hidden="1">
      <c r="A32" s="14">
        <f>A31+1</f>
        <v>8</v>
      </c>
      <c r="B32" s="21" t="s">
        <v>46</v>
      </c>
      <c r="C32" s="25">
        <v>1976</v>
      </c>
      <c r="D32" s="22"/>
      <c r="E32" s="33" t="s">
        <v>41</v>
      </c>
      <c r="F32" s="33">
        <v>7</v>
      </c>
      <c r="G32" s="47">
        <v>2877.24</v>
      </c>
      <c r="H32" s="34">
        <v>97</v>
      </c>
      <c r="I32" s="26" t="e">
        <f>SUMIF('2020'!#REF!,B32,'2020'!#REF!)+SUMIF('2021'!#REF!,B32,'2021'!#REF!)+SUMIF("#ссыл!" #REF!,B32,"#ссыл!" #REF!)</f>
        <v>#REF!</v>
      </c>
      <c r="J32" s="27">
        <v>44925</v>
      </c>
      <c r="K32" s="13" t="s">
        <v>29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7.25" customHeight="1" hidden="1">
      <c r="A33" s="14">
        <f>A32+1</f>
        <v>9</v>
      </c>
      <c r="B33" s="21" t="s">
        <v>47</v>
      </c>
      <c r="C33" s="25"/>
      <c r="D33" s="22"/>
      <c r="E33" s="33"/>
      <c r="F33" s="33"/>
      <c r="G33" s="47"/>
      <c r="H33" s="48"/>
      <c r="I33" s="26" t="e">
        <f>SUMIF('2020'!#REF!,B33,'2020'!#REF!)+SUMIF('2021'!#REF!,B33,'2021'!#REF!)+SUMIF("#ссыл!" #REF!,B33,"#ссыл!" #REF!)</f>
        <v>#REF!</v>
      </c>
      <c r="J33" s="27">
        <v>44925</v>
      </c>
      <c r="K33" s="13" t="s">
        <v>22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7.25" customHeight="1" hidden="1">
      <c r="A34" s="28" t="s">
        <v>23</v>
      </c>
      <c r="B34" s="21"/>
      <c r="C34" s="25" t="s">
        <v>24</v>
      </c>
      <c r="D34" s="25" t="s">
        <v>24</v>
      </c>
      <c r="E34" s="25" t="s">
        <v>24</v>
      </c>
      <c r="F34" s="25" t="s">
        <v>24</v>
      </c>
      <c r="G34" s="46">
        <f>SUM(G29:G33)</f>
        <v>23572.14</v>
      </c>
      <c r="H34" s="24">
        <f>SUM(H29:H33)</f>
        <v>604</v>
      </c>
      <c r="I34" s="23" t="e">
        <f>SUM(I29:I33)</f>
        <v>#REF!</v>
      </c>
      <c r="J34" s="22" t="s">
        <v>24</v>
      </c>
      <c r="K34" s="22" t="s">
        <v>24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7.25" customHeight="1" hidden="1">
      <c r="A35" s="20" t="s">
        <v>48</v>
      </c>
      <c r="B35" s="21"/>
      <c r="C35" s="22"/>
      <c r="D35" s="22"/>
      <c r="E35" s="22"/>
      <c r="F35" s="22"/>
      <c r="G35" s="46"/>
      <c r="H35" s="23"/>
      <c r="I35" s="22"/>
      <c r="J35" s="43"/>
      <c r="K35" s="4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7.25" customHeight="1" hidden="1">
      <c r="A36" s="14">
        <f>A33+1</f>
        <v>10</v>
      </c>
      <c r="B36" s="21" t="s">
        <v>49</v>
      </c>
      <c r="C36" s="25">
        <v>1976</v>
      </c>
      <c r="D36" s="22"/>
      <c r="E36" s="33" t="s">
        <v>50</v>
      </c>
      <c r="F36" s="33">
        <v>5</v>
      </c>
      <c r="G36" s="47" t="s">
        <v>51</v>
      </c>
      <c r="H36" s="34">
        <v>165</v>
      </c>
      <c r="I36" s="26" t="e">
        <f>SUMIF('2020'!#REF!,B36,'2020'!#REF!)+SUMIF('2021'!#REF!,B36,'2021'!#REF!)+SUMIF("#ссыл!" #REF!,B36,"#ссыл!" #REF!)</f>
        <v>#REF!</v>
      </c>
      <c r="J36" s="27">
        <v>44925</v>
      </c>
      <c r="K36" s="31" t="s">
        <v>29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7.25" customHeight="1" hidden="1">
      <c r="A37" s="28" t="s">
        <v>23</v>
      </c>
      <c r="B37" s="29"/>
      <c r="C37" s="22" t="s">
        <v>24</v>
      </c>
      <c r="D37" s="22" t="s">
        <v>24</v>
      </c>
      <c r="E37" s="22" t="s">
        <v>24</v>
      </c>
      <c r="F37" s="22" t="s">
        <v>24</v>
      </c>
      <c r="G37" s="46">
        <v>4934.4</v>
      </c>
      <c r="H37" s="23">
        <f>H36</f>
        <v>165</v>
      </c>
      <c r="I37" s="23" t="e">
        <f>I36</f>
        <v>#REF!</v>
      </c>
      <c r="J37" s="22" t="s">
        <v>24</v>
      </c>
      <c r="K37" s="22" t="s">
        <v>24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12" s="40" customFormat="1" ht="17.25" customHeight="1" hidden="1">
      <c r="A38" s="35" t="s">
        <v>52</v>
      </c>
      <c r="B38" s="49"/>
      <c r="C38" s="37" t="s">
        <v>24</v>
      </c>
      <c r="D38" s="37" t="s">
        <v>24</v>
      </c>
      <c r="E38" s="37" t="s">
        <v>24</v>
      </c>
      <c r="F38" s="37" t="s">
        <v>24</v>
      </c>
      <c r="G38" s="50">
        <f>G37+G34</f>
        <v>28506.54</v>
      </c>
      <c r="H38" s="38">
        <f>H37+H34</f>
        <v>769</v>
      </c>
      <c r="I38" s="38" t="e">
        <f>I37+I34</f>
        <v>#REF!</v>
      </c>
      <c r="J38" s="37" t="s">
        <v>24</v>
      </c>
      <c r="K38" s="37" t="s">
        <v>24</v>
      </c>
      <c r="L38" s="39" t="e">
        <f>I38-'2021'!C34</f>
        <v>#REF!</v>
      </c>
    </row>
    <row r="39" spans="1:255" ht="15" customHeight="1" hidden="1">
      <c r="A39" s="192" t="s">
        <v>53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5" customHeight="1" hidden="1">
      <c r="A40" s="193" t="s">
        <v>54</v>
      </c>
      <c r="B40" s="193"/>
      <c r="C40" s="25"/>
      <c r="D40" s="26"/>
      <c r="E40" s="26"/>
      <c r="F40" s="26"/>
      <c r="G40" s="26"/>
      <c r="H40" s="17"/>
      <c r="I40" s="26"/>
      <c r="J40" s="26"/>
      <c r="K40" s="26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5.75" hidden="1">
      <c r="A41" s="14">
        <f>A36+1</f>
        <v>11</v>
      </c>
      <c r="B41" s="21" t="s">
        <v>55</v>
      </c>
      <c r="C41" s="25">
        <v>1995</v>
      </c>
      <c r="D41" s="26"/>
      <c r="E41" s="25" t="s">
        <v>56</v>
      </c>
      <c r="F41" s="32" t="s">
        <v>57</v>
      </c>
      <c r="G41" s="51">
        <v>7041.9</v>
      </c>
      <c r="H41" s="52">
        <v>263</v>
      </c>
      <c r="I41" s="26" t="e">
        <f>SUMIF('2020'!#REF!,B41,'2020'!#REF!)+SUMIF('2021'!#REF!,B41,'2021'!#REF!)+SUMIF("#ссыл!" #REF!,B41,"#ссыл!" #REF!)</f>
        <v>#REF!</v>
      </c>
      <c r="J41" s="27">
        <v>44925</v>
      </c>
      <c r="K41" s="25" t="s">
        <v>22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5.75" hidden="1">
      <c r="A42" s="14">
        <f aca="true" t="shared" si="0" ref="A42:A56">A41+1</f>
        <v>12</v>
      </c>
      <c r="B42" s="21" t="s">
        <v>58</v>
      </c>
      <c r="C42" s="25">
        <v>1995</v>
      </c>
      <c r="D42" s="26"/>
      <c r="E42" s="25" t="s">
        <v>59</v>
      </c>
      <c r="F42" s="32">
        <v>5</v>
      </c>
      <c r="G42" s="51">
        <v>4086.1</v>
      </c>
      <c r="H42" s="53">
        <v>138</v>
      </c>
      <c r="I42" s="26" t="e">
        <f>SUMIF('2020'!#REF!,B42,'2020'!#REF!)+SUMIF('2021'!#REF!,B42,'2021'!#REF!)+SUMIF("#ссыл!" #REF!,B42,"#ссыл!" #REF!)</f>
        <v>#REF!</v>
      </c>
      <c r="J42" s="27">
        <v>44925</v>
      </c>
      <c r="K42" s="25" t="s">
        <v>22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5.75" hidden="1">
      <c r="A43" s="14">
        <f t="shared" si="0"/>
        <v>13</v>
      </c>
      <c r="B43" s="21" t="s">
        <v>60</v>
      </c>
      <c r="C43" s="25">
        <v>1967</v>
      </c>
      <c r="D43" s="26"/>
      <c r="E43" s="25" t="s">
        <v>56</v>
      </c>
      <c r="F43" s="32">
        <v>5</v>
      </c>
      <c r="G43" s="31">
        <v>5081.5</v>
      </c>
      <c r="H43" s="32">
        <v>179</v>
      </c>
      <c r="I43" s="26" t="e">
        <f>SUMIF('2020'!#REF!,B43,'2020'!#REF!)+SUMIF('2021'!#REF!,B43,'2021'!#REF!)+SUMIF("#ссыл!" #REF!,B43,"#ссыл!" #REF!)</f>
        <v>#REF!</v>
      </c>
      <c r="J43" s="27">
        <v>44925</v>
      </c>
      <c r="K43" s="25" t="s">
        <v>29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5.75" hidden="1">
      <c r="A44" s="14">
        <f t="shared" si="0"/>
        <v>14</v>
      </c>
      <c r="B44" s="21" t="s">
        <v>61</v>
      </c>
      <c r="C44" s="25">
        <v>1982</v>
      </c>
      <c r="D44" s="26"/>
      <c r="E44" s="25" t="s">
        <v>59</v>
      </c>
      <c r="F44" s="32">
        <v>5</v>
      </c>
      <c r="G44" s="31">
        <v>13791.2</v>
      </c>
      <c r="H44" s="32">
        <v>431</v>
      </c>
      <c r="I44" s="26" t="e">
        <f>SUMIF('2020'!#REF!,B44,'2020'!#REF!)+SUMIF('2021'!#REF!,B44,'2021'!#REF!)+SUMIF("#ссыл!" #REF!,B44,"#ссыл!" #REF!)</f>
        <v>#REF!</v>
      </c>
      <c r="J44" s="27">
        <v>44925</v>
      </c>
      <c r="K44" s="25" t="s">
        <v>29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5.75" hidden="1">
      <c r="A45" s="14">
        <f t="shared" si="0"/>
        <v>15</v>
      </c>
      <c r="B45" s="21" t="s">
        <v>62</v>
      </c>
      <c r="C45" s="25">
        <v>1958</v>
      </c>
      <c r="D45" s="26"/>
      <c r="E45" s="25" t="s">
        <v>63</v>
      </c>
      <c r="F45" s="32">
        <v>3</v>
      </c>
      <c r="G45" s="51">
        <v>1195.8</v>
      </c>
      <c r="H45" s="52">
        <v>29</v>
      </c>
      <c r="I45" s="26" t="e">
        <f>SUMIF('2020'!#REF!,B45,'2020'!#REF!)+SUMIF('2021'!#REF!,B45,'2021'!#REF!)+SUMIF("#ссыл!" #REF!,B45,"#ссыл!" #REF!)</f>
        <v>#REF!</v>
      </c>
      <c r="J45" s="27">
        <v>44925</v>
      </c>
      <c r="K45" s="25" t="s">
        <v>22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5.75" hidden="1">
      <c r="A46" s="14">
        <f t="shared" si="0"/>
        <v>16</v>
      </c>
      <c r="B46" s="21" t="s">
        <v>64</v>
      </c>
      <c r="C46" s="25">
        <v>1966</v>
      </c>
      <c r="D46" s="26"/>
      <c r="E46" s="25" t="s">
        <v>65</v>
      </c>
      <c r="F46" s="32">
        <v>5</v>
      </c>
      <c r="G46" s="51">
        <v>3787</v>
      </c>
      <c r="H46" s="52">
        <v>140</v>
      </c>
      <c r="I46" s="26" t="e">
        <f>SUMIF('2020'!#REF!,B46,'2020'!#REF!)+SUMIF('2021'!#REF!,B46,'2021'!#REF!)+SUMIF("#ссыл!" #REF!,B46,"#ссыл!" #REF!)</f>
        <v>#REF!</v>
      </c>
      <c r="J46" s="27">
        <v>44925</v>
      </c>
      <c r="K46" s="25" t="s">
        <v>22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5.75" hidden="1">
      <c r="A47" s="14">
        <f t="shared" si="0"/>
        <v>17</v>
      </c>
      <c r="B47" s="21" t="s">
        <v>66</v>
      </c>
      <c r="C47" s="25">
        <v>1968</v>
      </c>
      <c r="D47" s="26"/>
      <c r="E47" s="25" t="s">
        <v>56</v>
      </c>
      <c r="F47" s="32">
        <v>3</v>
      </c>
      <c r="G47" s="31">
        <v>1348.4</v>
      </c>
      <c r="H47" s="32">
        <v>42</v>
      </c>
      <c r="I47" s="26" t="e">
        <f>SUMIF('2020'!#REF!,B47,'2020'!#REF!)+SUMIF('2021'!#REF!,B47,'2021'!#REF!)+SUMIF("#ссыл!" #REF!,B47,"#ссыл!" #REF!)</f>
        <v>#REF!</v>
      </c>
      <c r="J47" s="27">
        <v>44925</v>
      </c>
      <c r="K47" s="25" t="s">
        <v>29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5.75" hidden="1">
      <c r="A48" s="14">
        <f t="shared" si="0"/>
        <v>18</v>
      </c>
      <c r="B48" s="21" t="s">
        <v>67</v>
      </c>
      <c r="C48" s="25">
        <v>1969</v>
      </c>
      <c r="D48" s="26"/>
      <c r="E48" s="25" t="s">
        <v>59</v>
      </c>
      <c r="F48" s="32">
        <v>5</v>
      </c>
      <c r="G48" s="51">
        <v>5972.1</v>
      </c>
      <c r="H48" s="52">
        <v>200</v>
      </c>
      <c r="I48" s="26" t="e">
        <f>SUMIF('2020'!#REF!,B48,'2020'!#REF!)+SUMIF('2021'!#REF!,B48,'2021'!#REF!)+SUMIF("#ссыл!" #REF!,B48,"#ссыл!" #REF!)</f>
        <v>#REF!</v>
      </c>
      <c r="J48" s="27">
        <v>44925</v>
      </c>
      <c r="K48" s="25" t="s">
        <v>22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5.75" hidden="1">
      <c r="A49" s="14">
        <f t="shared" si="0"/>
        <v>19</v>
      </c>
      <c r="B49" s="21" t="s">
        <v>68</v>
      </c>
      <c r="C49" s="25">
        <v>1965</v>
      </c>
      <c r="D49" s="26"/>
      <c r="E49" s="25" t="s">
        <v>56</v>
      </c>
      <c r="F49" s="32">
        <v>5</v>
      </c>
      <c r="G49" s="31">
        <v>2531.77</v>
      </c>
      <c r="H49" s="32">
        <v>123</v>
      </c>
      <c r="I49" s="26" t="e">
        <f>SUMIF('2020'!#REF!,B49,'2020'!#REF!)+SUMIF('2021'!#REF!,B49,'2021'!#REF!)+SUMIF("#ссыл!" #REF!,B49,"#ссыл!" #REF!)</f>
        <v>#REF!</v>
      </c>
      <c r="J49" s="27">
        <v>44925</v>
      </c>
      <c r="K49" s="25" t="s">
        <v>29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5.75" hidden="1">
      <c r="A50" s="14">
        <f t="shared" si="0"/>
        <v>20</v>
      </c>
      <c r="B50" s="21" t="s">
        <v>69</v>
      </c>
      <c r="C50" s="25">
        <v>1969</v>
      </c>
      <c r="D50" s="26"/>
      <c r="E50" s="25" t="s">
        <v>56</v>
      </c>
      <c r="F50" s="32">
        <v>5</v>
      </c>
      <c r="G50" s="31">
        <v>3419.88</v>
      </c>
      <c r="H50" s="32">
        <v>171</v>
      </c>
      <c r="I50" s="26" t="e">
        <f>SUMIF('2020'!#REF!,B50,'2020'!#REF!)+SUMIF('2021'!#REF!,B50,'2021'!#REF!)+SUMIF("#ссыл!" #REF!,B50,"#ссыл!" #REF!)</f>
        <v>#REF!</v>
      </c>
      <c r="J50" s="27">
        <v>44925</v>
      </c>
      <c r="K50" s="25" t="s">
        <v>29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5.75" hidden="1">
      <c r="A51" s="14">
        <f t="shared" si="0"/>
        <v>21</v>
      </c>
      <c r="B51" s="21" t="s">
        <v>70</v>
      </c>
      <c r="C51" s="25">
        <v>1976</v>
      </c>
      <c r="D51" s="26"/>
      <c r="E51" s="25" t="s">
        <v>56</v>
      </c>
      <c r="F51" s="32">
        <v>5</v>
      </c>
      <c r="G51" s="31">
        <v>2267.2</v>
      </c>
      <c r="H51" s="32">
        <v>105</v>
      </c>
      <c r="I51" s="26" t="e">
        <f>SUMIF('2020'!#REF!,B51,'2020'!#REF!)+SUMIF('2021'!#REF!,B51,'2021'!#REF!)+SUMIF("#ссыл!" #REF!,B51,"#ссыл!" #REF!)</f>
        <v>#REF!</v>
      </c>
      <c r="J51" s="27">
        <v>44925</v>
      </c>
      <c r="K51" s="25" t="s">
        <v>29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5.75" hidden="1">
      <c r="A52" s="14">
        <f t="shared" si="0"/>
        <v>22</v>
      </c>
      <c r="B52" s="21" t="s">
        <v>71</v>
      </c>
      <c r="C52" s="25">
        <v>1977</v>
      </c>
      <c r="D52" s="26"/>
      <c r="E52" s="25" t="s">
        <v>72</v>
      </c>
      <c r="F52" s="32">
        <v>5</v>
      </c>
      <c r="G52" s="31">
        <v>2986</v>
      </c>
      <c r="H52" s="32">
        <v>78</v>
      </c>
      <c r="I52" s="26" t="e">
        <f>SUMIF('2020'!#REF!,B52,'2020'!#REF!)+SUMIF('2021'!#REF!,B52,'2021'!#REF!)+SUMIF("#ссыл!" #REF!,B52,"#ссыл!" #REF!)</f>
        <v>#REF!</v>
      </c>
      <c r="J52" s="27">
        <v>44925</v>
      </c>
      <c r="K52" s="25" t="s">
        <v>29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5.75" hidden="1">
      <c r="A53" s="14">
        <f t="shared" si="0"/>
        <v>23</v>
      </c>
      <c r="B53" s="21" t="s">
        <v>73</v>
      </c>
      <c r="C53" s="25">
        <v>1966</v>
      </c>
      <c r="D53" s="26"/>
      <c r="E53" s="25" t="s">
        <v>65</v>
      </c>
      <c r="F53" s="32">
        <v>5</v>
      </c>
      <c r="G53" s="51">
        <v>3787</v>
      </c>
      <c r="H53" s="52">
        <v>151</v>
      </c>
      <c r="I53" s="26" t="e">
        <f>SUMIF('2020'!#REF!,B53,'2020'!#REF!)+SUMIF('2021'!#REF!,B53,'2021'!#REF!)+SUMIF("#ссыл!" #REF!,B53,"#ссыл!" #REF!)</f>
        <v>#REF!</v>
      </c>
      <c r="J53" s="27">
        <v>44925</v>
      </c>
      <c r="K53" s="25" t="s">
        <v>22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5.75" hidden="1">
      <c r="A54" s="14">
        <f t="shared" si="0"/>
        <v>24</v>
      </c>
      <c r="B54" s="21" t="s">
        <v>74</v>
      </c>
      <c r="C54" s="25">
        <v>1968</v>
      </c>
      <c r="D54" s="26"/>
      <c r="E54" s="25" t="s">
        <v>65</v>
      </c>
      <c r="F54" s="32">
        <v>5</v>
      </c>
      <c r="G54" s="51">
        <v>3607</v>
      </c>
      <c r="H54" s="52">
        <v>148</v>
      </c>
      <c r="I54" s="26" t="e">
        <f>SUMIF('2020'!#REF!,B54,'2020'!#REF!)+SUMIF('2021'!#REF!,B54,'2021'!#REF!)+SUMIF("#ссыл!" #REF!,B54,"#ссыл!" #REF!)</f>
        <v>#REF!</v>
      </c>
      <c r="J54" s="27">
        <v>44925</v>
      </c>
      <c r="K54" s="25" t="s">
        <v>22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5.75" hidden="1">
      <c r="A55" s="14">
        <f t="shared" si="0"/>
        <v>25</v>
      </c>
      <c r="B55" s="21" t="s">
        <v>75</v>
      </c>
      <c r="C55" s="25">
        <v>1968</v>
      </c>
      <c r="D55" s="26"/>
      <c r="E55" s="25" t="s">
        <v>65</v>
      </c>
      <c r="F55" s="32">
        <v>5</v>
      </c>
      <c r="G55" s="51">
        <v>3607</v>
      </c>
      <c r="H55" s="52">
        <v>148</v>
      </c>
      <c r="I55" s="26" t="e">
        <f>SUMIF('2020'!#REF!,B55,'2020'!#REF!)+SUMIF('2021'!#REF!,B55,'2021'!#REF!)+SUMIF("#ссыл!" #REF!,B55,"#ссыл!" #REF!)</f>
        <v>#REF!</v>
      </c>
      <c r="J55" s="27">
        <v>44925</v>
      </c>
      <c r="K55" s="25" t="s">
        <v>22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5.75" hidden="1">
      <c r="A56" s="14">
        <f t="shared" si="0"/>
        <v>26</v>
      </c>
      <c r="B56" s="21" t="s">
        <v>76</v>
      </c>
      <c r="C56" s="25">
        <v>1970</v>
      </c>
      <c r="D56" s="26"/>
      <c r="E56" s="25" t="s">
        <v>59</v>
      </c>
      <c r="F56" s="32">
        <v>5</v>
      </c>
      <c r="G56" s="51">
        <v>5892.36</v>
      </c>
      <c r="H56" s="52">
        <v>181</v>
      </c>
      <c r="I56" s="26" t="e">
        <f>SUMIF('2020'!#REF!,B56,'2020'!#REF!)+SUMIF('2021'!#REF!,B56,'2021'!#REF!)+SUMIF("#ссыл!" #REF!,B56,"#ссыл!" #REF!)</f>
        <v>#REF!</v>
      </c>
      <c r="J56" s="27">
        <v>44925</v>
      </c>
      <c r="K56" s="25" t="s">
        <v>22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5.75" hidden="1">
      <c r="A57" s="14"/>
      <c r="B57" s="21" t="s">
        <v>23</v>
      </c>
      <c r="C57" s="25" t="s">
        <v>24</v>
      </c>
      <c r="D57" s="25" t="s">
        <v>24</v>
      </c>
      <c r="E57" s="25" t="s">
        <v>24</v>
      </c>
      <c r="F57" s="25" t="s">
        <v>24</v>
      </c>
      <c r="G57" s="26">
        <f>SUM(G41:G56)</f>
        <v>70402.20999999999</v>
      </c>
      <c r="H57" s="17">
        <f>SUM(H41:H56)</f>
        <v>2527</v>
      </c>
      <c r="I57" s="26" t="e">
        <f>SUM(I41:I56)</f>
        <v>#REF!</v>
      </c>
      <c r="J57" s="26" t="s">
        <v>24</v>
      </c>
      <c r="K57" s="26" t="s">
        <v>24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12" s="40" customFormat="1" ht="15" customHeight="1" hidden="1">
      <c r="A58" s="194" t="s">
        <v>77</v>
      </c>
      <c r="B58" s="194"/>
      <c r="C58" s="19" t="s">
        <v>24</v>
      </c>
      <c r="D58" s="19" t="s">
        <v>24</v>
      </c>
      <c r="E58" s="19" t="s">
        <v>24</v>
      </c>
      <c r="F58" s="19" t="s">
        <v>24</v>
      </c>
      <c r="G58" s="19">
        <f>G57</f>
        <v>70402.20999999999</v>
      </c>
      <c r="H58" s="54">
        <f>H57</f>
        <v>2527</v>
      </c>
      <c r="I58" s="19" t="e">
        <f>I57</f>
        <v>#REF!</v>
      </c>
      <c r="J58" s="19" t="s">
        <v>24</v>
      </c>
      <c r="K58" s="19" t="s">
        <v>24</v>
      </c>
      <c r="L58" s="39" t="e">
        <f>I58-'2021'!C54</f>
        <v>#REF!</v>
      </c>
    </row>
    <row r="59" spans="1:255" ht="15" customHeight="1" hidden="1">
      <c r="A59" s="192" t="s">
        <v>78</v>
      </c>
      <c r="B59" s="192"/>
      <c r="C59" s="192"/>
      <c r="D59" s="192"/>
      <c r="E59" s="192"/>
      <c r="F59" s="192"/>
      <c r="G59" s="192"/>
      <c r="H59" s="192"/>
      <c r="I59" s="192"/>
      <c r="J59" s="192"/>
      <c r="K59" s="55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5" customHeight="1" hidden="1">
      <c r="A60" s="194" t="s">
        <v>79</v>
      </c>
      <c r="B60" s="194"/>
      <c r="C60" s="26"/>
      <c r="D60" s="56"/>
      <c r="E60" s="56"/>
      <c r="F60" s="56"/>
      <c r="G60" s="18"/>
      <c r="H60" s="26"/>
      <c r="I60" s="26"/>
      <c r="J60" s="26"/>
      <c r="K60" s="4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5.75" hidden="1">
      <c r="A61" s="14">
        <f>A56+1</f>
        <v>27</v>
      </c>
      <c r="B61" s="21" t="s">
        <v>80</v>
      </c>
      <c r="C61" s="25">
        <v>1989</v>
      </c>
      <c r="D61" s="56"/>
      <c r="E61" s="56" t="s">
        <v>81</v>
      </c>
      <c r="F61" s="18">
        <v>3</v>
      </c>
      <c r="G61" s="26">
        <v>1454.1</v>
      </c>
      <c r="H61" s="18">
        <v>54</v>
      </c>
      <c r="I61" s="26" t="e">
        <f>SUMIF('2020'!#REF!,B61,'2020'!#REF!)+SUMIF('2021'!#REF!,B61,'2021'!#REF!)+SUMIF("#ссыл!" #REF!,B61,"#ссыл!" #REF!)</f>
        <v>#REF!</v>
      </c>
      <c r="J61" s="27">
        <v>44925</v>
      </c>
      <c r="K61" s="26" t="s">
        <v>29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5.75" hidden="1">
      <c r="A62" s="14"/>
      <c r="B62" s="21" t="s">
        <v>23</v>
      </c>
      <c r="C62" s="26" t="s">
        <v>24</v>
      </c>
      <c r="D62" s="26" t="s">
        <v>24</v>
      </c>
      <c r="E62" s="26" t="s">
        <v>24</v>
      </c>
      <c r="F62" s="26" t="s">
        <v>24</v>
      </c>
      <c r="G62" s="26">
        <f>SUM(G61:G61)</f>
        <v>1454.1</v>
      </c>
      <c r="H62" s="26">
        <f>SUM(H61:H61)</f>
        <v>54</v>
      </c>
      <c r="I62" s="26" t="e">
        <f>SUM(I61:I61)</f>
        <v>#REF!</v>
      </c>
      <c r="J62" s="26" t="s">
        <v>24</v>
      </c>
      <c r="K62" s="4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11" s="40" customFormat="1" ht="15" customHeight="1" hidden="1">
      <c r="A63" s="194" t="s">
        <v>82</v>
      </c>
      <c r="B63" s="194"/>
      <c r="C63" s="19" t="s">
        <v>24</v>
      </c>
      <c r="D63" s="19" t="s">
        <v>24</v>
      </c>
      <c r="E63" s="19" t="s">
        <v>24</v>
      </c>
      <c r="F63" s="19" t="s">
        <v>24</v>
      </c>
      <c r="G63" s="19">
        <f>G62</f>
        <v>1454.1</v>
      </c>
      <c r="H63" s="54">
        <f>H62</f>
        <v>54</v>
      </c>
      <c r="I63" s="19" t="e">
        <f>I62</f>
        <v>#REF!</v>
      </c>
      <c r="J63" s="19" t="s">
        <v>24</v>
      </c>
      <c r="K63" s="19" t="s">
        <v>24</v>
      </c>
    </row>
    <row r="64" spans="1:255" ht="15" customHeight="1" hidden="1">
      <c r="A64" s="192" t="s">
        <v>83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5" customHeight="1" hidden="1">
      <c r="A65" s="194" t="s">
        <v>84</v>
      </c>
      <c r="B65" s="194"/>
      <c r="C65" s="26"/>
      <c r="D65" s="56"/>
      <c r="E65" s="19"/>
      <c r="F65" s="19"/>
      <c r="G65" s="19"/>
      <c r="H65" s="54"/>
      <c r="I65" s="19"/>
      <c r="J65" s="19"/>
      <c r="K65" s="19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5.75" hidden="1">
      <c r="A66" s="14">
        <f>A61+1</f>
        <v>28</v>
      </c>
      <c r="B66" s="21" t="s">
        <v>85</v>
      </c>
      <c r="C66" s="25">
        <v>1978</v>
      </c>
      <c r="D66" s="56"/>
      <c r="E66" s="33" t="s">
        <v>27</v>
      </c>
      <c r="F66" s="33">
        <v>5</v>
      </c>
      <c r="G66" s="57">
        <v>6129.6</v>
      </c>
      <c r="H66" s="48">
        <v>239</v>
      </c>
      <c r="I66" s="26" t="e">
        <f>SUMIF('2020'!#REF!,B66,'2020'!#REF!)+SUMIF('2021'!#REF!,B66,'2021'!#REF!)+SUMIF("#ссыл!" #REF!,B66,"#ссыл!" #REF!)</f>
        <v>#REF!</v>
      </c>
      <c r="J66" s="27">
        <v>44925</v>
      </c>
      <c r="K66" s="26" t="s">
        <v>22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5.75" hidden="1">
      <c r="A67" s="14">
        <f aca="true" t="shared" si="1" ref="A67:A73">A66+1</f>
        <v>29</v>
      </c>
      <c r="B67" s="21" t="s">
        <v>86</v>
      </c>
      <c r="C67" s="25">
        <v>1977</v>
      </c>
      <c r="D67" s="56"/>
      <c r="E67" s="33" t="s">
        <v>41</v>
      </c>
      <c r="F67" s="33">
        <v>5</v>
      </c>
      <c r="G67" s="57">
        <v>5964.3</v>
      </c>
      <c r="H67" s="48">
        <v>319</v>
      </c>
      <c r="I67" s="26" t="e">
        <f>SUMIF('2020'!#REF!,B67,'2020'!#REF!)+SUMIF('2021'!#REF!,B67,'2021'!#REF!)+SUMIF("#ссыл!" #REF!,B67,"#ссыл!" #REF!)</f>
        <v>#REF!</v>
      </c>
      <c r="J67" s="27">
        <v>44925</v>
      </c>
      <c r="K67" s="26" t="s">
        <v>22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5.75" hidden="1">
      <c r="A68" s="14">
        <f t="shared" si="1"/>
        <v>30</v>
      </c>
      <c r="B68" s="21" t="s">
        <v>87</v>
      </c>
      <c r="C68" s="25">
        <v>1976</v>
      </c>
      <c r="D68" s="56"/>
      <c r="E68" s="22" t="s">
        <v>27</v>
      </c>
      <c r="F68" s="22">
        <v>9</v>
      </c>
      <c r="G68" s="22">
        <v>7589.8</v>
      </c>
      <c r="H68" s="42">
        <v>371</v>
      </c>
      <c r="I68" s="26" t="e">
        <f>SUMIF('2020'!#REF!,B68,'2020'!#REF!)+SUMIF('2021'!#REF!,B68,'2021'!#REF!)+SUMIF("#ссыл!" #REF!,B68,"#ссыл!" #REF!)</f>
        <v>#REF!</v>
      </c>
      <c r="J68" s="27">
        <v>44925</v>
      </c>
      <c r="K68" s="26" t="s">
        <v>29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5.75" hidden="1">
      <c r="A69" s="14">
        <f t="shared" si="1"/>
        <v>31</v>
      </c>
      <c r="B69" s="21" t="s">
        <v>88</v>
      </c>
      <c r="C69" s="25">
        <v>1968</v>
      </c>
      <c r="D69" s="56"/>
      <c r="E69" s="33" t="s">
        <v>89</v>
      </c>
      <c r="F69" s="33">
        <v>5</v>
      </c>
      <c r="G69" s="33">
        <v>3349.7</v>
      </c>
      <c r="H69" s="34">
        <v>163</v>
      </c>
      <c r="I69" s="26" t="e">
        <f>SUMIF('2020'!#REF!,B69,'2020'!#REF!)+SUMIF('2021'!#REF!,B69,'2021'!#REF!)+SUMIF("#ссыл!" #REF!,B69,"#ссыл!" #REF!)</f>
        <v>#REF!</v>
      </c>
      <c r="J69" s="27">
        <v>44925</v>
      </c>
      <c r="K69" s="26" t="s">
        <v>29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5.75" hidden="1">
      <c r="A70" s="14">
        <f t="shared" si="1"/>
        <v>32</v>
      </c>
      <c r="B70" s="21" t="s">
        <v>90</v>
      </c>
      <c r="C70" s="25">
        <v>1974</v>
      </c>
      <c r="D70" s="56"/>
      <c r="E70" s="22" t="s">
        <v>27</v>
      </c>
      <c r="F70" s="22">
        <v>5</v>
      </c>
      <c r="G70" s="22">
        <v>9093.6</v>
      </c>
      <c r="H70" s="42">
        <v>391</v>
      </c>
      <c r="I70" s="26" t="e">
        <f>SUMIF('2020'!#REF!,B70,'2020'!#REF!)+SUMIF('2021'!#REF!,B70,'2021'!#REF!)+SUMIF("#ссыл!" #REF!,B70,"#ссыл!" #REF!)</f>
        <v>#REF!</v>
      </c>
      <c r="J70" s="27">
        <v>44925</v>
      </c>
      <c r="K70" s="26" t="s">
        <v>29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5.75" hidden="1">
      <c r="A71" s="14">
        <f t="shared" si="1"/>
        <v>33</v>
      </c>
      <c r="B71" s="21" t="s">
        <v>91</v>
      </c>
      <c r="C71" s="25">
        <v>1977</v>
      </c>
      <c r="D71" s="56"/>
      <c r="E71" s="22" t="s">
        <v>27</v>
      </c>
      <c r="F71" s="33">
        <v>9</v>
      </c>
      <c r="G71" s="33">
        <v>8247.6</v>
      </c>
      <c r="H71" s="34">
        <v>411</v>
      </c>
      <c r="I71" s="26" t="e">
        <f>SUMIF('2020'!#REF!,B71,'2020'!#REF!)+SUMIF('2021'!#REF!,B71,'2021'!#REF!)+SUMIF("#ссыл!" #REF!,B71,"#ссыл!" #REF!)</f>
        <v>#REF!</v>
      </c>
      <c r="J71" s="27">
        <v>44925</v>
      </c>
      <c r="K71" s="26" t="s">
        <v>29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5.75" hidden="1">
      <c r="A72" s="14">
        <f t="shared" si="1"/>
        <v>34</v>
      </c>
      <c r="B72" s="21" t="s">
        <v>92</v>
      </c>
      <c r="C72" s="25"/>
      <c r="D72" s="56"/>
      <c r="E72" s="33"/>
      <c r="F72" s="33"/>
      <c r="G72" s="26"/>
      <c r="H72" s="57"/>
      <c r="I72" s="26" t="e">
        <f>SUMIF('2020'!#REF!,B72,'2020'!#REF!)+SUMIF('2021'!#REF!,B72,'2021'!#REF!)+SUMIF("#ссыл!" #REF!,B72,"#ссыл!" #REF!)</f>
        <v>#REF!</v>
      </c>
      <c r="J72" s="27">
        <v>44925</v>
      </c>
      <c r="K72" s="26" t="s">
        <v>22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5.75" hidden="1">
      <c r="A73" s="14">
        <f t="shared" si="1"/>
        <v>35</v>
      </c>
      <c r="B73" s="21" t="s">
        <v>93</v>
      </c>
      <c r="C73" s="25">
        <v>1976</v>
      </c>
      <c r="D73" s="56"/>
      <c r="E73" s="22" t="s">
        <v>27</v>
      </c>
      <c r="F73" s="22">
        <v>5</v>
      </c>
      <c r="G73" s="22">
        <v>2713.8</v>
      </c>
      <c r="H73" s="42">
        <v>164</v>
      </c>
      <c r="I73" s="26" t="e">
        <f>SUMIF('2020'!#REF!,B73,'2020'!#REF!)+SUMIF('2021'!#REF!,B73,'2021'!#REF!)+SUMIF("#ссыл!" #REF!,B73,"#ссыл!" #REF!)</f>
        <v>#REF!</v>
      </c>
      <c r="J73" s="27">
        <v>44925</v>
      </c>
      <c r="K73" s="26" t="s">
        <v>29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5.75" hidden="1">
      <c r="A74" s="14"/>
      <c r="B74" s="21" t="s">
        <v>23</v>
      </c>
      <c r="C74" s="26" t="s">
        <v>24</v>
      </c>
      <c r="D74" s="26" t="s">
        <v>24</v>
      </c>
      <c r="E74" s="26" t="s">
        <v>24</v>
      </c>
      <c r="F74" s="26" t="s">
        <v>24</v>
      </c>
      <c r="G74" s="26">
        <f>SUM(G66:G73)</f>
        <v>43088.4</v>
      </c>
      <c r="H74" s="26">
        <f>SUM(H66:H73)</f>
        <v>2058</v>
      </c>
      <c r="I74" s="26" t="e">
        <f>SUM(I66:I73)</f>
        <v>#REF!</v>
      </c>
      <c r="J74" s="26" t="s">
        <v>24</v>
      </c>
      <c r="K74" s="26" t="s">
        <v>24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12" s="40" customFormat="1" ht="15" customHeight="1" hidden="1">
      <c r="A75" s="194" t="s">
        <v>94</v>
      </c>
      <c r="B75" s="194"/>
      <c r="C75" s="19" t="s">
        <v>24</v>
      </c>
      <c r="D75" s="19" t="s">
        <v>24</v>
      </c>
      <c r="E75" s="19" t="s">
        <v>24</v>
      </c>
      <c r="F75" s="19" t="s">
        <v>24</v>
      </c>
      <c r="G75" s="19">
        <f>G74</f>
        <v>43088.4</v>
      </c>
      <c r="H75" s="54">
        <f>H74</f>
        <v>2058</v>
      </c>
      <c r="I75" s="19" t="e">
        <f>I74</f>
        <v>#REF!</v>
      </c>
      <c r="J75" s="19" t="s">
        <v>24</v>
      </c>
      <c r="K75" s="19" t="s">
        <v>24</v>
      </c>
      <c r="L75" s="39" t="e">
        <f>I75-'2021'!C60-"#ссыл!" C25</f>
        <v>#REF!</v>
      </c>
    </row>
    <row r="76" spans="1:255" ht="15.75" hidden="1">
      <c r="A76" s="191" t="s">
        <v>95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5.75" hidden="1">
      <c r="A77" s="195" t="s">
        <v>96</v>
      </c>
      <c r="B77" s="195"/>
      <c r="C77" s="26"/>
      <c r="D77" s="56"/>
      <c r="E77" s="56"/>
      <c r="F77" s="56"/>
      <c r="G77" s="26"/>
      <c r="H77" s="17"/>
      <c r="I77" s="26"/>
      <c r="J77" s="59"/>
      <c r="K77" s="26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5.75" hidden="1">
      <c r="A78" s="14">
        <f>A73+1</f>
        <v>36</v>
      </c>
      <c r="B78" s="21" t="s">
        <v>97</v>
      </c>
      <c r="C78" s="25">
        <v>1975</v>
      </c>
      <c r="D78" s="56"/>
      <c r="E78" s="56" t="s">
        <v>50</v>
      </c>
      <c r="F78" s="18">
        <v>5</v>
      </c>
      <c r="G78" s="56">
        <v>6728.7</v>
      </c>
      <c r="H78" s="18">
        <v>130</v>
      </c>
      <c r="I78" s="26" t="e">
        <f>SUMIF('2020'!#REF!,B78,'2020'!#REF!)+SUMIF('2021'!#REF!,B78,'2021'!#REF!)+SUMIF("#ссыл!" #REF!,B78,"#ссыл!" #REF!)</f>
        <v>#REF!</v>
      </c>
      <c r="J78" s="27">
        <v>44925</v>
      </c>
      <c r="K78" s="26" t="s">
        <v>29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5.75" hidden="1">
      <c r="A79" s="14">
        <f>A78+1</f>
        <v>37</v>
      </c>
      <c r="B79" s="21" t="s">
        <v>98</v>
      </c>
      <c r="C79" s="25">
        <v>1976</v>
      </c>
      <c r="D79" s="56"/>
      <c r="E79" s="56"/>
      <c r="F79" s="56"/>
      <c r="G79" s="26"/>
      <c r="H79" s="17"/>
      <c r="I79" s="26" t="e">
        <f>SUMIF('2020'!#REF!,B79,'2020'!#REF!)+SUMIF('2021'!#REF!,B79,'2021'!#REF!)+SUMIF("#ссыл!" #REF!,B79,"#ссыл!" #REF!)</f>
        <v>#REF!</v>
      </c>
      <c r="J79" s="27">
        <v>44925</v>
      </c>
      <c r="K79" s="26" t="s">
        <v>22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5.75" hidden="1">
      <c r="A80" s="14">
        <f>A79+1</f>
        <v>38</v>
      </c>
      <c r="B80" s="21" t="s">
        <v>99</v>
      </c>
      <c r="C80" s="25">
        <v>1974</v>
      </c>
      <c r="D80" s="56"/>
      <c r="E80" s="56"/>
      <c r="F80" s="56"/>
      <c r="G80" s="26"/>
      <c r="H80" s="17"/>
      <c r="I80" s="26" t="e">
        <f>SUMIF('2020'!#REF!,B80,'2020'!#REF!)+SUMIF('2021'!#REF!,B80,'2021'!#REF!)+SUMIF("#ссыл!" #REF!,B80,"#ссыл!" #REF!)</f>
        <v>#REF!</v>
      </c>
      <c r="J80" s="27">
        <v>44925</v>
      </c>
      <c r="K80" s="26" t="s">
        <v>22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5.75" hidden="1">
      <c r="A81" s="14">
        <f>A80+1</f>
        <v>39</v>
      </c>
      <c r="B81" s="21" t="s">
        <v>100</v>
      </c>
      <c r="C81" s="25">
        <v>1973</v>
      </c>
      <c r="D81" s="56"/>
      <c r="E81" s="56"/>
      <c r="F81" s="56"/>
      <c r="G81" s="26"/>
      <c r="H81" s="17"/>
      <c r="I81" s="26" t="e">
        <f>SUMIF('2020'!#REF!,B81,'2020'!#REF!)+SUMIF('2021'!#REF!,B81,'2021'!#REF!)+SUMIF("#ссыл!" #REF!,B81,"#ссыл!" #REF!)</f>
        <v>#REF!</v>
      </c>
      <c r="J81" s="27">
        <v>44925</v>
      </c>
      <c r="K81" s="26" t="s">
        <v>22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5.75" hidden="1">
      <c r="A82" s="196" t="s">
        <v>23</v>
      </c>
      <c r="B82" s="196"/>
      <c r="C82" s="26" t="s">
        <v>24</v>
      </c>
      <c r="D82" s="26" t="s">
        <v>24</v>
      </c>
      <c r="E82" s="26" t="s">
        <v>24</v>
      </c>
      <c r="F82" s="26" t="s">
        <v>24</v>
      </c>
      <c r="G82" s="26">
        <f>SUM(G79:G81)</f>
        <v>0</v>
      </c>
      <c r="H82" s="26">
        <f>SUM(H79:H81)</f>
        <v>0</v>
      </c>
      <c r="I82" s="26" t="e">
        <f>SUM(I79:I81)</f>
        <v>#REF!</v>
      </c>
      <c r="J82" s="26" t="s">
        <v>24</v>
      </c>
      <c r="K82" s="26" t="s">
        <v>24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5.75" hidden="1">
      <c r="A83" s="195" t="s">
        <v>101</v>
      </c>
      <c r="B83" s="195"/>
      <c r="C83" s="26"/>
      <c r="D83" s="56"/>
      <c r="E83" s="56"/>
      <c r="F83" s="56"/>
      <c r="G83" s="18"/>
      <c r="H83" s="26"/>
      <c r="I83" s="59"/>
      <c r="J83" s="26"/>
      <c r="K83" s="4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5.75" hidden="1">
      <c r="A84" s="14">
        <f>A81+1</f>
        <v>40</v>
      </c>
      <c r="B84" s="21" t="s">
        <v>102</v>
      </c>
      <c r="C84" s="25">
        <v>1975</v>
      </c>
      <c r="D84" s="56"/>
      <c r="E84" s="56"/>
      <c r="F84" s="18">
        <v>5</v>
      </c>
      <c r="G84" s="56">
        <v>1944.1</v>
      </c>
      <c r="H84" s="18">
        <v>65</v>
      </c>
      <c r="I84" s="26" t="e">
        <f>SUMIF('2020'!#REF!,B84,'2020'!#REF!)+SUMIF('2021'!#REF!,B84,'2021'!#REF!)+SUMIF("#ссыл!" #REF!,B84,"#ссыл!" #REF!)</f>
        <v>#REF!</v>
      </c>
      <c r="J84" s="27">
        <v>44925</v>
      </c>
      <c r="K84" s="26" t="s">
        <v>29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5.75" hidden="1">
      <c r="A85" s="196" t="s">
        <v>23</v>
      </c>
      <c r="B85" s="196"/>
      <c r="C85" s="25" t="s">
        <v>24</v>
      </c>
      <c r="D85" s="25" t="s">
        <v>24</v>
      </c>
      <c r="E85" s="25" t="s">
        <v>24</v>
      </c>
      <c r="F85" s="25" t="s">
        <v>24</v>
      </c>
      <c r="G85" s="26">
        <f>SUM(G84)</f>
        <v>1944.1</v>
      </c>
      <c r="H85" s="26">
        <f>SUM(H84)</f>
        <v>65</v>
      </c>
      <c r="I85" s="26" t="e">
        <f>SUM(I84)</f>
        <v>#REF!</v>
      </c>
      <c r="J85" s="26" t="s">
        <v>24</v>
      </c>
      <c r="K85" s="43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5" customHeight="1" hidden="1">
      <c r="A86" s="194" t="s">
        <v>103</v>
      </c>
      <c r="B86" s="194"/>
      <c r="C86" s="19" t="s">
        <v>24</v>
      </c>
      <c r="D86" s="19" t="s">
        <v>24</v>
      </c>
      <c r="E86" s="19" t="s">
        <v>24</v>
      </c>
      <c r="F86" s="19" t="s">
        <v>24</v>
      </c>
      <c r="G86" s="19">
        <f>G85+G82</f>
        <v>1944.1</v>
      </c>
      <c r="H86" s="19">
        <f>H85+H82</f>
        <v>65</v>
      </c>
      <c r="I86" s="19" t="e">
        <f>I85+I82</f>
        <v>#REF!</v>
      </c>
      <c r="J86" s="19" t="s">
        <v>24</v>
      </c>
      <c r="K86" s="19" t="s">
        <v>24</v>
      </c>
      <c r="L86" s="60" t="e">
        <f>I86-'2021'!C71</f>
        <v>#REF!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11" s="40" customFormat="1" ht="15.75" hidden="1">
      <c r="A87" s="41"/>
      <c r="B87" s="197" t="s">
        <v>104</v>
      </c>
      <c r="C87" s="197"/>
      <c r="D87" s="197"/>
      <c r="E87" s="197"/>
      <c r="F87" s="197"/>
      <c r="G87" s="197"/>
      <c r="H87" s="197"/>
      <c r="I87" s="197"/>
      <c r="J87" s="55"/>
      <c r="K87" s="55"/>
    </row>
    <row r="88" spans="1:255" ht="15.75" hidden="1">
      <c r="A88" s="195" t="s">
        <v>105</v>
      </c>
      <c r="B88" s="195"/>
      <c r="C88" s="26"/>
      <c r="D88" s="26"/>
      <c r="E88" s="26"/>
      <c r="F88" s="26"/>
      <c r="G88" s="18"/>
      <c r="H88" s="26"/>
      <c r="I88" s="26"/>
      <c r="J88" s="43"/>
      <c r="K88" s="43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5.75" hidden="1">
      <c r="A89" s="14">
        <f>A84+1</f>
        <v>41</v>
      </c>
      <c r="B89" s="21" t="s">
        <v>106</v>
      </c>
      <c r="C89" s="25">
        <v>1975</v>
      </c>
      <c r="D89" s="26"/>
      <c r="E89" s="33" t="s">
        <v>65</v>
      </c>
      <c r="F89" s="33">
        <v>5</v>
      </c>
      <c r="G89" s="33">
        <v>5361</v>
      </c>
      <c r="H89" s="34">
        <v>245</v>
      </c>
      <c r="I89" s="26" t="e">
        <f>SUMIF('2020'!#REF!,B89,'2020'!#REF!)+SUMIF('2021'!#REF!,B89,'2021'!#REF!)+SUMIF("#ссыл!" #REF!,B89,"#ссыл!" #REF!)</f>
        <v>#REF!</v>
      </c>
      <c r="J89" s="27">
        <v>44925</v>
      </c>
      <c r="K89" s="26" t="s">
        <v>29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5.75" hidden="1">
      <c r="A90" s="196" t="s">
        <v>23</v>
      </c>
      <c r="B90" s="196"/>
      <c r="C90" s="25" t="s">
        <v>24</v>
      </c>
      <c r="D90" s="25" t="s">
        <v>24</v>
      </c>
      <c r="E90" s="25" t="s">
        <v>24</v>
      </c>
      <c r="F90" s="25" t="s">
        <v>24</v>
      </c>
      <c r="G90" s="26">
        <f>G89</f>
        <v>5361</v>
      </c>
      <c r="H90" s="26">
        <f>H89</f>
        <v>245</v>
      </c>
      <c r="I90" s="26" t="e">
        <f>I89</f>
        <v>#REF!</v>
      </c>
      <c r="J90" s="26" t="s">
        <v>24</v>
      </c>
      <c r="K90" s="4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5.75" hidden="1">
      <c r="A91" s="195" t="s">
        <v>107</v>
      </c>
      <c r="B91" s="195"/>
      <c r="C91" s="26"/>
      <c r="D91" s="26"/>
      <c r="E91" s="26"/>
      <c r="F91" s="26"/>
      <c r="G91" s="18"/>
      <c r="H91" s="26"/>
      <c r="I91" s="26"/>
      <c r="J91" s="43"/>
      <c r="K91" s="4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5.75" hidden="1">
      <c r="A92" s="14">
        <f>A89+1</f>
        <v>42</v>
      </c>
      <c r="B92" s="21" t="s">
        <v>108</v>
      </c>
      <c r="C92" s="25">
        <v>1977</v>
      </c>
      <c r="D92" s="26"/>
      <c r="E92" s="33" t="s">
        <v>27</v>
      </c>
      <c r="F92" s="30">
        <v>5</v>
      </c>
      <c r="G92" s="31">
        <v>5006.6</v>
      </c>
      <c r="H92" s="34">
        <v>167</v>
      </c>
      <c r="I92" s="26" t="e">
        <f>SUMIF('2020'!#REF!,B92,'2020'!#REF!)+SUMIF('2021'!#REF!,B92,'2021'!#REF!)+SUMIF("#ссыл!" #REF!,B92,"#ссыл!" #REF!)</f>
        <v>#REF!</v>
      </c>
      <c r="J92" s="27">
        <v>44925</v>
      </c>
      <c r="K92" s="26" t="s">
        <v>29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5.75" hidden="1">
      <c r="A93" s="14">
        <f>A92+1</f>
        <v>43</v>
      </c>
      <c r="B93" s="21" t="s">
        <v>109</v>
      </c>
      <c r="C93" s="25">
        <v>1984</v>
      </c>
      <c r="D93" s="26"/>
      <c r="E93" s="33" t="s">
        <v>27</v>
      </c>
      <c r="F93" s="30">
        <v>3</v>
      </c>
      <c r="G93" s="31">
        <v>2096.2</v>
      </c>
      <c r="H93" s="34">
        <v>52</v>
      </c>
      <c r="I93" s="26" t="e">
        <f>SUMIF('2020'!#REF!,B93,'2020'!#REF!)+SUMIF('2021'!#REF!,B93,'2021'!#REF!)+SUMIF("#ссыл!" #REF!,B93,"#ссыл!" #REF!)</f>
        <v>#REF!</v>
      </c>
      <c r="J93" s="27">
        <v>44925</v>
      </c>
      <c r="K93" s="26" t="s">
        <v>29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5.75" hidden="1">
      <c r="A94" s="14">
        <f>A93+1</f>
        <v>44</v>
      </c>
      <c r="B94" s="21" t="s">
        <v>110</v>
      </c>
      <c r="C94" s="25">
        <v>1972</v>
      </c>
      <c r="D94" s="26"/>
      <c r="E94" s="33" t="s">
        <v>27</v>
      </c>
      <c r="F94" s="30">
        <v>5</v>
      </c>
      <c r="G94" s="31">
        <v>4548.1</v>
      </c>
      <c r="H94" s="34">
        <v>205</v>
      </c>
      <c r="I94" s="26" t="e">
        <f>SUMIF('2020'!#REF!,B94,'2020'!#REF!)+SUMIF('2021'!#REF!,B94,'2021'!#REF!)+SUMIF("#ссыл!" #REF!,B94,"#ссыл!" #REF!)</f>
        <v>#REF!</v>
      </c>
      <c r="J94" s="27">
        <v>44925</v>
      </c>
      <c r="K94" s="26" t="s">
        <v>29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5.75" hidden="1">
      <c r="A95" s="14">
        <f>A94+1</f>
        <v>45</v>
      </c>
      <c r="B95" s="21" t="s">
        <v>111</v>
      </c>
      <c r="C95" s="25">
        <v>1975</v>
      </c>
      <c r="D95" s="26"/>
      <c r="E95" s="33" t="s">
        <v>27</v>
      </c>
      <c r="F95" s="30">
        <v>5</v>
      </c>
      <c r="G95" s="31">
        <v>3355.9</v>
      </c>
      <c r="H95" s="34">
        <v>130</v>
      </c>
      <c r="I95" s="26" t="e">
        <f>SUMIF('2020'!#REF!,B95,'2020'!#REF!)+SUMIF('2021'!#REF!,B95,'2021'!#REF!)+SUMIF("#ссыл!" #REF!,B95,"#ссыл!" #REF!)</f>
        <v>#REF!</v>
      </c>
      <c r="J95" s="27">
        <v>44925</v>
      </c>
      <c r="K95" s="26" t="s">
        <v>29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5.75" hidden="1">
      <c r="A96" s="196" t="s">
        <v>23</v>
      </c>
      <c r="B96" s="196"/>
      <c r="C96" s="26" t="s">
        <v>24</v>
      </c>
      <c r="D96" s="26" t="s">
        <v>24</v>
      </c>
      <c r="E96" s="26" t="s">
        <v>24</v>
      </c>
      <c r="F96" s="26" t="s">
        <v>24</v>
      </c>
      <c r="G96" s="26">
        <f>SUM(G92:G95)</f>
        <v>15006.800000000001</v>
      </c>
      <c r="H96" s="26">
        <f>SUM(H92:H95)</f>
        <v>554</v>
      </c>
      <c r="I96" s="26" t="e">
        <f>SUM(I92:I95)</f>
        <v>#REF!</v>
      </c>
      <c r="J96" s="26" t="s">
        <v>24</v>
      </c>
      <c r="K96" s="26" t="s">
        <v>24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5.75" hidden="1">
      <c r="A97" s="195" t="s">
        <v>112</v>
      </c>
      <c r="B97" s="195"/>
      <c r="C97" s="26"/>
      <c r="D97" s="26"/>
      <c r="E97" s="26"/>
      <c r="F97" s="26"/>
      <c r="G97" s="18"/>
      <c r="H97" s="26"/>
      <c r="I97" s="26"/>
      <c r="J97" s="43"/>
      <c r="K97" s="43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5.75" hidden="1">
      <c r="A98" s="14">
        <f>A95+1</f>
        <v>46</v>
      </c>
      <c r="B98" s="21" t="s">
        <v>113</v>
      </c>
      <c r="C98" s="25">
        <v>1979</v>
      </c>
      <c r="D98" s="25"/>
      <c r="E98" s="26" t="s">
        <v>59</v>
      </c>
      <c r="F98" s="26">
        <v>5</v>
      </c>
      <c r="G98" s="26">
        <v>4343.7</v>
      </c>
      <c r="H98" s="18">
        <v>128</v>
      </c>
      <c r="I98" s="26" t="e">
        <f>SUMIF('2020'!#REF!,B98,'2020'!#REF!)+SUMIF('2021'!#REF!,B98,'2021'!#REF!)+SUMIF("#ссыл!" #REF!,B98,"#ссыл!" #REF!)</f>
        <v>#REF!</v>
      </c>
      <c r="J98" s="27">
        <v>44925</v>
      </c>
      <c r="K98" s="26" t="s">
        <v>29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5.75" hidden="1">
      <c r="A99" s="14">
        <f aca="true" t="shared" si="2" ref="A99:A104">A98+1</f>
        <v>47</v>
      </c>
      <c r="B99" s="21" t="s">
        <v>114</v>
      </c>
      <c r="C99" s="25">
        <v>1976</v>
      </c>
      <c r="D99" s="25"/>
      <c r="E99" s="26" t="s">
        <v>59</v>
      </c>
      <c r="F99" s="26">
        <v>5</v>
      </c>
      <c r="G99" s="26">
        <v>4017.2</v>
      </c>
      <c r="H99" s="18">
        <v>122</v>
      </c>
      <c r="I99" s="26" t="e">
        <f>SUMIF('2020'!#REF!,B99,'2020'!#REF!)+SUMIF('2021'!#REF!,B99,'2021'!#REF!)+SUMIF("#ссыл!" #REF!,B99,"#ссыл!" #REF!)</f>
        <v>#REF!</v>
      </c>
      <c r="J99" s="27">
        <v>44925</v>
      </c>
      <c r="K99" s="26" t="s">
        <v>29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5.75" hidden="1">
      <c r="A100" s="14">
        <f t="shared" si="2"/>
        <v>48</v>
      </c>
      <c r="B100" s="21" t="s">
        <v>115</v>
      </c>
      <c r="C100" s="25">
        <v>1979</v>
      </c>
      <c r="D100" s="25"/>
      <c r="E100" s="26" t="s">
        <v>59</v>
      </c>
      <c r="F100" s="26">
        <v>5</v>
      </c>
      <c r="G100" s="26">
        <v>4009.2</v>
      </c>
      <c r="H100" s="18">
        <v>137</v>
      </c>
      <c r="I100" s="26" t="e">
        <f>SUMIF('2020'!#REF!,B100,'2020'!#REF!)+SUMIF('2021'!#REF!,B100,'2021'!#REF!)+SUMIF("#ссыл!" #REF!,B100,"#ссыл!" #REF!)</f>
        <v>#REF!</v>
      </c>
      <c r="J100" s="27">
        <v>44925</v>
      </c>
      <c r="K100" s="26" t="s">
        <v>29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5.75" hidden="1">
      <c r="A101" s="14">
        <f t="shared" si="2"/>
        <v>49</v>
      </c>
      <c r="B101" s="21" t="s">
        <v>116</v>
      </c>
      <c r="C101" s="25">
        <v>1966</v>
      </c>
      <c r="D101" s="25"/>
      <c r="E101" s="26" t="s">
        <v>41</v>
      </c>
      <c r="F101" s="26">
        <v>2</v>
      </c>
      <c r="G101" s="26">
        <v>710.7</v>
      </c>
      <c r="H101" s="18">
        <v>18</v>
      </c>
      <c r="I101" s="26" t="e">
        <f>SUMIF('2020'!#REF!,B101,'2020'!#REF!)+SUMIF('2021'!#REF!,B101,'2021'!#REF!)+SUMIF("#ссыл!" #REF!,B101,"#ссыл!" #REF!)</f>
        <v>#REF!</v>
      </c>
      <c r="J101" s="27">
        <v>44925</v>
      </c>
      <c r="K101" s="26" t="s">
        <v>29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5.75" hidden="1">
      <c r="A102" s="14">
        <f t="shared" si="2"/>
        <v>50</v>
      </c>
      <c r="B102" s="21" t="s">
        <v>117</v>
      </c>
      <c r="C102" s="25">
        <v>1976</v>
      </c>
      <c r="D102" s="25"/>
      <c r="E102" s="26" t="s">
        <v>59</v>
      </c>
      <c r="F102" s="26">
        <v>5</v>
      </c>
      <c r="G102" s="26">
        <v>3329</v>
      </c>
      <c r="H102" s="18">
        <v>133</v>
      </c>
      <c r="I102" s="26" t="e">
        <f>SUMIF('2020'!#REF!,B102,'2020'!#REF!)+SUMIF('2021'!#REF!,B102,'2021'!#REF!)+SUMIF("#ссыл!" #REF!,B102,"#ссыл!" #REF!)</f>
        <v>#REF!</v>
      </c>
      <c r="J102" s="27">
        <v>44925</v>
      </c>
      <c r="K102" s="26" t="s">
        <v>29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5.75" hidden="1">
      <c r="A103" s="14">
        <f t="shared" si="2"/>
        <v>51</v>
      </c>
      <c r="B103" s="21" t="s">
        <v>118</v>
      </c>
      <c r="C103" s="25">
        <v>1977</v>
      </c>
      <c r="D103" s="25"/>
      <c r="E103" s="26" t="s">
        <v>59</v>
      </c>
      <c r="F103" s="26">
        <v>5</v>
      </c>
      <c r="G103" s="26">
        <v>3362.1</v>
      </c>
      <c r="H103" s="18">
        <v>111</v>
      </c>
      <c r="I103" s="26" t="e">
        <f>SUMIF('2020'!#REF!,B103,'2020'!#REF!)+SUMIF('2021'!#REF!,B103,'2021'!#REF!)+SUMIF("#ссыл!" #REF!,B103,"#ссыл!" #REF!)</f>
        <v>#REF!</v>
      </c>
      <c r="J103" s="27">
        <v>44925</v>
      </c>
      <c r="K103" s="26" t="s">
        <v>29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15.75" hidden="1">
      <c r="A104" s="14">
        <f t="shared" si="2"/>
        <v>52</v>
      </c>
      <c r="B104" s="21" t="s">
        <v>119</v>
      </c>
      <c r="C104" s="25">
        <v>1980</v>
      </c>
      <c r="D104" s="25"/>
      <c r="E104" s="26" t="s">
        <v>59</v>
      </c>
      <c r="F104" s="26">
        <v>3</v>
      </c>
      <c r="G104" s="26">
        <v>2191.9</v>
      </c>
      <c r="H104" s="18">
        <v>56</v>
      </c>
      <c r="I104" s="26" t="e">
        <f>SUMIF('2020'!#REF!,B104,'2020'!#REF!)+SUMIF('2021'!#REF!,B104,'2021'!#REF!)+SUMIF("#ссыл!" #REF!,B104,"#ссыл!" #REF!)</f>
        <v>#REF!</v>
      </c>
      <c r="J104" s="27">
        <v>44925</v>
      </c>
      <c r="K104" s="26" t="s">
        <v>29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15.75" hidden="1">
      <c r="A105" s="196" t="s">
        <v>23</v>
      </c>
      <c r="B105" s="196"/>
      <c r="C105" s="25" t="s">
        <v>24</v>
      </c>
      <c r="D105" s="25" t="s">
        <v>24</v>
      </c>
      <c r="E105" s="25" t="s">
        <v>24</v>
      </c>
      <c r="F105" s="25" t="s">
        <v>24</v>
      </c>
      <c r="G105" s="26">
        <f>SUM(G98:G104)</f>
        <v>21963.8</v>
      </c>
      <c r="H105" s="26">
        <f>SUM(H98:H104)</f>
        <v>705</v>
      </c>
      <c r="I105" s="26" t="e">
        <f>SUM(I98:I104)</f>
        <v>#REF!</v>
      </c>
      <c r="J105" s="26" t="s">
        <v>24</v>
      </c>
      <c r="K105" s="43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5" customHeight="1" hidden="1">
      <c r="A106" s="194" t="s">
        <v>120</v>
      </c>
      <c r="B106" s="194"/>
      <c r="C106" s="19" t="s">
        <v>24</v>
      </c>
      <c r="D106" s="19" t="s">
        <v>24</v>
      </c>
      <c r="E106" s="19" t="s">
        <v>24</v>
      </c>
      <c r="F106" s="19" t="s">
        <v>24</v>
      </c>
      <c r="G106" s="19">
        <f>G105+G96+G90</f>
        <v>42331.6</v>
      </c>
      <c r="H106" s="19">
        <f>H105+H96+H90</f>
        <v>1504</v>
      </c>
      <c r="I106" s="19" t="e">
        <f>I105+I96+I90</f>
        <v>#REF!</v>
      </c>
      <c r="J106" s="19" t="s">
        <v>24</v>
      </c>
      <c r="K106" s="19" t="s">
        <v>24</v>
      </c>
      <c r="L106" s="60" t="e">
        <f>I106-"#ссыл!" C45</f>
        <v>#REF!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11" s="40" customFormat="1" ht="15.75" hidden="1">
      <c r="A107" s="191" t="s">
        <v>121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55"/>
    </row>
    <row r="108" spans="1:255" ht="15.75" hidden="1">
      <c r="A108" s="195" t="s">
        <v>122</v>
      </c>
      <c r="B108" s="195"/>
      <c r="C108" s="19"/>
      <c r="D108" s="19"/>
      <c r="E108" s="19"/>
      <c r="F108" s="19"/>
      <c r="G108" s="61"/>
      <c r="H108" s="19"/>
      <c r="I108" s="19"/>
      <c r="J108" s="19"/>
      <c r="K108" s="43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5.75" hidden="1">
      <c r="A109" s="14">
        <f>A104+1</f>
        <v>53</v>
      </c>
      <c r="B109" s="21" t="s">
        <v>123</v>
      </c>
      <c r="C109" s="25">
        <v>1974</v>
      </c>
      <c r="D109" s="56"/>
      <c r="E109" s="56" t="s">
        <v>50</v>
      </c>
      <c r="F109" s="18">
        <v>5</v>
      </c>
      <c r="G109" s="56">
        <v>3659.54</v>
      </c>
      <c r="H109" s="18">
        <v>137</v>
      </c>
      <c r="I109" s="26" t="e">
        <f>SUMIF('2020'!#REF!,B109,'2020'!#REF!)+SUMIF('2021'!#REF!,B109,'2021'!#REF!)+SUMIF("#ссыл!" #REF!,B109,"#ссыл!" #REF!)</f>
        <v>#REF!</v>
      </c>
      <c r="J109" s="27">
        <v>44925</v>
      </c>
      <c r="K109" s="26" t="s">
        <v>22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5.75" hidden="1">
      <c r="A110" s="196" t="s">
        <v>23</v>
      </c>
      <c r="B110" s="196"/>
      <c r="C110" s="26" t="s">
        <v>24</v>
      </c>
      <c r="D110" s="26" t="s">
        <v>24</v>
      </c>
      <c r="E110" s="26" t="s">
        <v>24</v>
      </c>
      <c r="F110" s="26" t="s">
        <v>24</v>
      </c>
      <c r="G110" s="26">
        <f>SUM(G109)</f>
        <v>3659.54</v>
      </c>
      <c r="H110" s="26">
        <f>SUM(H109)</f>
        <v>137</v>
      </c>
      <c r="I110" s="26" t="e">
        <f>SUM(I109)</f>
        <v>#REF!</v>
      </c>
      <c r="J110" s="26" t="s">
        <v>24</v>
      </c>
      <c r="K110" s="43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5.75" hidden="1">
      <c r="A111" s="195" t="s">
        <v>124</v>
      </c>
      <c r="B111" s="195"/>
      <c r="C111" s="26"/>
      <c r="D111" s="56"/>
      <c r="E111" s="26"/>
      <c r="F111" s="26"/>
      <c r="G111" s="18"/>
      <c r="H111" s="26"/>
      <c r="I111" s="26"/>
      <c r="J111" s="26"/>
      <c r="K111" s="43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5.75" hidden="1">
      <c r="A112" s="14">
        <f>A109+1</f>
        <v>54</v>
      </c>
      <c r="B112" s="21" t="s">
        <v>125</v>
      </c>
      <c r="C112" s="25">
        <v>1968</v>
      </c>
      <c r="D112" s="56"/>
      <c r="E112" s="26" t="s">
        <v>89</v>
      </c>
      <c r="F112" s="17">
        <v>5</v>
      </c>
      <c r="G112" s="26">
        <v>3348.72</v>
      </c>
      <c r="H112" s="18">
        <v>104</v>
      </c>
      <c r="I112" s="26" t="e">
        <f>SUMIF('2020'!#REF!,B112,'2020'!#REF!)+SUMIF('2021'!#REF!,B112,'2021'!#REF!)+SUMIF("#ссыл!" #REF!,B112,"#ссыл!" #REF!)</f>
        <v>#REF!</v>
      </c>
      <c r="J112" s="27">
        <v>44925</v>
      </c>
      <c r="K112" s="26" t="s">
        <v>29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5.75" hidden="1">
      <c r="A113" s="196" t="s">
        <v>23</v>
      </c>
      <c r="B113" s="196"/>
      <c r="C113" s="26" t="s">
        <v>24</v>
      </c>
      <c r="D113" s="26" t="s">
        <v>24</v>
      </c>
      <c r="E113" s="26" t="s">
        <v>24</v>
      </c>
      <c r="F113" s="26" t="s">
        <v>24</v>
      </c>
      <c r="G113" s="26">
        <f>SUM(G112)</f>
        <v>3348.72</v>
      </c>
      <c r="H113" s="26">
        <f>SUM(H112)</f>
        <v>104</v>
      </c>
      <c r="I113" s="26" t="e">
        <f>SUM(I112)</f>
        <v>#REF!</v>
      </c>
      <c r="J113" s="26" t="s">
        <v>24</v>
      </c>
      <c r="K113" s="4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5.75" hidden="1">
      <c r="A114" s="195" t="s">
        <v>126</v>
      </c>
      <c r="B114" s="195"/>
      <c r="C114" s="26"/>
      <c r="D114" s="56"/>
      <c r="E114" s="26"/>
      <c r="F114" s="26"/>
      <c r="G114" s="18"/>
      <c r="H114" s="26"/>
      <c r="I114" s="26"/>
      <c r="J114" s="26"/>
      <c r="K114" s="43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5.75" hidden="1">
      <c r="A115" s="14">
        <f>A112+1</f>
        <v>55</v>
      </c>
      <c r="B115" s="21" t="s">
        <v>127</v>
      </c>
      <c r="C115" s="25">
        <v>1978</v>
      </c>
      <c r="D115" s="56"/>
      <c r="E115" s="26" t="s">
        <v>27</v>
      </c>
      <c r="F115" s="17">
        <v>5</v>
      </c>
      <c r="G115" s="26">
        <v>3165.8</v>
      </c>
      <c r="H115" s="18">
        <v>132</v>
      </c>
      <c r="I115" s="26" t="e">
        <f>SUMIF('2020'!#REF!,B115,'2020'!#REF!)+SUMIF('2021'!#REF!,B115,'2021'!#REF!)+SUMIF("#ссыл!" #REF!,B115,"#ссыл!" #REF!)</f>
        <v>#REF!</v>
      </c>
      <c r="J115" s="27">
        <v>44925</v>
      </c>
      <c r="K115" s="26" t="s">
        <v>29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5.75" hidden="1">
      <c r="A116" s="196" t="s">
        <v>23</v>
      </c>
      <c r="B116" s="196"/>
      <c r="C116" s="26" t="s">
        <v>24</v>
      </c>
      <c r="D116" s="26" t="s">
        <v>24</v>
      </c>
      <c r="E116" s="26" t="s">
        <v>24</v>
      </c>
      <c r="F116" s="26" t="s">
        <v>24</v>
      </c>
      <c r="G116" s="26">
        <f>SUM(G115)</f>
        <v>3165.8</v>
      </c>
      <c r="H116" s="26">
        <f>SUM(H115)</f>
        <v>132</v>
      </c>
      <c r="I116" s="26" t="e">
        <f>SUM(I115)</f>
        <v>#REF!</v>
      </c>
      <c r="J116" s="26" t="s">
        <v>24</v>
      </c>
      <c r="K116" s="43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5.75" hidden="1">
      <c r="A117" s="195" t="s">
        <v>128</v>
      </c>
      <c r="B117" s="195"/>
      <c r="C117" s="26"/>
      <c r="D117" s="56"/>
      <c r="E117" s="26"/>
      <c r="F117" s="26"/>
      <c r="G117" s="18"/>
      <c r="H117" s="26"/>
      <c r="I117" s="26"/>
      <c r="J117" s="43"/>
      <c r="K117" s="43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5.75" hidden="1">
      <c r="A118" s="14">
        <f>A115+1</f>
        <v>56</v>
      </c>
      <c r="B118" s="21" t="s">
        <v>129</v>
      </c>
      <c r="C118" s="25">
        <v>1979</v>
      </c>
      <c r="D118" s="56"/>
      <c r="E118" s="26" t="s">
        <v>89</v>
      </c>
      <c r="F118" s="17">
        <v>5</v>
      </c>
      <c r="G118" s="26">
        <v>3924.6</v>
      </c>
      <c r="H118" s="18">
        <v>81</v>
      </c>
      <c r="I118" s="26" t="e">
        <f>SUMIF('2020'!#REF!,B118,'2020'!#REF!)+SUMIF('2021'!#REF!,B118,'2021'!#REF!)+SUMIF("#ссыл!" #REF!,B118,"#ссыл!" #REF!)</f>
        <v>#REF!</v>
      </c>
      <c r="J118" s="27">
        <v>44925</v>
      </c>
      <c r="K118" s="26" t="s">
        <v>29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5.75" hidden="1">
      <c r="A119" s="196" t="s">
        <v>23</v>
      </c>
      <c r="B119" s="196"/>
      <c r="C119" s="26" t="s">
        <v>24</v>
      </c>
      <c r="D119" s="26" t="s">
        <v>24</v>
      </c>
      <c r="E119" s="26" t="s">
        <v>24</v>
      </c>
      <c r="F119" s="26" t="s">
        <v>24</v>
      </c>
      <c r="G119" s="26">
        <f>G118</f>
        <v>3924.6</v>
      </c>
      <c r="H119" s="26">
        <f>H118</f>
        <v>81</v>
      </c>
      <c r="I119" s="26" t="e">
        <f>I118</f>
        <v>#REF!</v>
      </c>
      <c r="J119" s="26" t="s">
        <v>24</v>
      </c>
      <c r="K119" s="43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5.75" hidden="1">
      <c r="A120" s="195" t="s">
        <v>130</v>
      </c>
      <c r="B120" s="195"/>
      <c r="C120" s="26"/>
      <c r="D120" s="56"/>
      <c r="E120" s="26"/>
      <c r="F120" s="26"/>
      <c r="G120" s="18"/>
      <c r="H120" s="26"/>
      <c r="I120" s="26"/>
      <c r="J120" s="26"/>
      <c r="K120" s="22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5.75" hidden="1">
      <c r="A121" s="14">
        <f>A118+1</f>
        <v>57</v>
      </c>
      <c r="B121" s="21" t="s">
        <v>131</v>
      </c>
      <c r="C121" s="25">
        <v>1976</v>
      </c>
      <c r="D121" s="56"/>
      <c r="E121" s="26" t="s">
        <v>50</v>
      </c>
      <c r="F121" s="17">
        <v>5</v>
      </c>
      <c r="G121" s="26">
        <v>4426.6</v>
      </c>
      <c r="H121" s="18">
        <v>225</v>
      </c>
      <c r="I121" s="26" t="e">
        <f>SUMIF('2020'!#REF!,B121,'2020'!#REF!)+SUMIF('2021'!#REF!,B121,'2021'!#REF!)+SUMIF("#ссыл!" #REF!,B121,"#ссыл!" #REF!)</f>
        <v>#REF!</v>
      </c>
      <c r="J121" s="27">
        <v>44925</v>
      </c>
      <c r="K121" s="26" t="s">
        <v>29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8" customHeight="1" hidden="1">
      <c r="A122" s="14">
        <f>A121+1</f>
        <v>58</v>
      </c>
      <c r="B122" s="21" t="s">
        <v>132</v>
      </c>
      <c r="C122" s="25">
        <v>1977</v>
      </c>
      <c r="D122" s="56"/>
      <c r="E122" s="26" t="s">
        <v>50</v>
      </c>
      <c r="F122" s="17">
        <v>5</v>
      </c>
      <c r="G122" s="26">
        <v>5904.9</v>
      </c>
      <c r="H122" s="18">
        <v>227</v>
      </c>
      <c r="I122" s="26" t="e">
        <f>SUMIF('2020'!#REF!,B122,'2020'!#REF!)+SUMIF('2021'!#REF!,B122,'2021'!#REF!)+SUMIF("#ссыл!" #REF!,B122,"#ссыл!" #REF!)</f>
        <v>#REF!</v>
      </c>
      <c r="J122" s="27">
        <v>44925</v>
      </c>
      <c r="K122" s="26" t="s">
        <v>29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8" customHeight="1" hidden="1">
      <c r="A123" s="14">
        <f>A122+1</f>
        <v>59</v>
      </c>
      <c r="B123" s="21" t="s">
        <v>133</v>
      </c>
      <c r="C123" s="25"/>
      <c r="D123" s="56"/>
      <c r="E123" s="26"/>
      <c r="F123" s="17"/>
      <c r="G123" s="26"/>
      <c r="H123" s="18"/>
      <c r="I123" s="26" t="e">
        <f>SUMIF('2020'!#REF!,B123,'2020'!#REF!)+SUMIF('2021'!#REF!,B123,'2021'!#REF!)+SUMIF("#ссыл!" #REF!,B123,"#ссыл!" #REF!)</f>
        <v>#REF!</v>
      </c>
      <c r="J123" s="27">
        <v>44925</v>
      </c>
      <c r="K123" s="26" t="s">
        <v>29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5.75" hidden="1">
      <c r="A124" s="196" t="s">
        <v>23</v>
      </c>
      <c r="B124" s="196"/>
      <c r="C124" s="26" t="s">
        <v>24</v>
      </c>
      <c r="D124" s="26" t="s">
        <v>24</v>
      </c>
      <c r="E124" s="26" t="s">
        <v>24</v>
      </c>
      <c r="F124" s="26" t="s">
        <v>24</v>
      </c>
      <c r="G124" s="26">
        <f>SUM(G121:G123)</f>
        <v>10331.5</v>
      </c>
      <c r="H124" s="26">
        <f>SUM(H121:H123)</f>
        <v>452</v>
      </c>
      <c r="I124" s="26" t="e">
        <f>SUM(I121:I123)</f>
        <v>#REF!</v>
      </c>
      <c r="J124" s="26" t="s">
        <v>24</v>
      </c>
      <c r="K124" s="43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5.75" hidden="1">
      <c r="A125" s="195" t="s">
        <v>134</v>
      </c>
      <c r="B125" s="195"/>
      <c r="C125" s="26"/>
      <c r="D125" s="56"/>
      <c r="E125" s="26"/>
      <c r="F125" s="26"/>
      <c r="G125" s="18"/>
      <c r="H125" s="26"/>
      <c r="I125" s="26"/>
      <c r="J125" s="43"/>
      <c r="K125" s="43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5.75" hidden="1">
      <c r="A126" s="14">
        <f>A123+1</f>
        <v>60</v>
      </c>
      <c r="B126" s="21" t="s">
        <v>135</v>
      </c>
      <c r="C126" s="25">
        <v>1970</v>
      </c>
      <c r="D126" s="56"/>
      <c r="E126" s="26" t="s">
        <v>89</v>
      </c>
      <c r="F126" s="17">
        <v>2</v>
      </c>
      <c r="G126" s="26">
        <v>531.6</v>
      </c>
      <c r="H126" s="18">
        <v>18</v>
      </c>
      <c r="I126" s="26" t="e">
        <f>SUMIF('2020'!#REF!,B126,'2020'!#REF!)+SUMIF('2021'!#REF!,B126,'2021'!#REF!)+SUMIF("#ссыл!" #REF!,B126,"#ссыл!" #REF!)</f>
        <v>#REF!</v>
      </c>
      <c r="J126" s="27">
        <v>44925</v>
      </c>
      <c r="K126" s="26" t="s">
        <v>29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5.75" hidden="1">
      <c r="A127" s="196" t="s">
        <v>23</v>
      </c>
      <c r="B127" s="196"/>
      <c r="C127" s="26" t="s">
        <v>24</v>
      </c>
      <c r="D127" s="26" t="s">
        <v>24</v>
      </c>
      <c r="E127" s="26" t="s">
        <v>24</v>
      </c>
      <c r="F127" s="26" t="s">
        <v>24</v>
      </c>
      <c r="G127" s="26">
        <f>G126</f>
        <v>531.6</v>
      </c>
      <c r="H127" s="26">
        <f>H126</f>
        <v>18</v>
      </c>
      <c r="I127" s="26" t="e">
        <f>I126</f>
        <v>#REF!</v>
      </c>
      <c r="J127" s="26" t="s">
        <v>24</v>
      </c>
      <c r="K127" s="43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5.75" hidden="1">
      <c r="A128" s="29" t="s">
        <v>136</v>
      </c>
      <c r="B128" s="29"/>
      <c r="C128" s="26"/>
      <c r="D128" s="26"/>
      <c r="E128" s="26"/>
      <c r="F128" s="26"/>
      <c r="G128" s="26">
        <f>G127+G124+G119+G116+G113+G110</f>
        <v>24961.760000000002</v>
      </c>
      <c r="H128" s="26">
        <f>H127+H124+H119+H116+H113+H110</f>
        <v>924</v>
      </c>
      <c r="I128" s="26" t="e">
        <f>I127+I124+I119+I116+I113+I110</f>
        <v>#REF!</v>
      </c>
      <c r="J128" s="26"/>
      <c r="K128" s="43"/>
      <c r="L128" s="60" t="e">
        <f>I128-'2020'!C19-'2021'!C93</f>
        <v>#REF!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11" s="40" customFormat="1" ht="15.75" hidden="1">
      <c r="A129" s="191" t="s">
        <v>137</v>
      </c>
      <c r="B129" s="191"/>
      <c r="C129" s="191"/>
      <c r="D129" s="191"/>
      <c r="E129" s="191"/>
      <c r="F129" s="191"/>
      <c r="G129" s="191"/>
      <c r="H129" s="191"/>
      <c r="I129" s="191"/>
      <c r="J129" s="191"/>
      <c r="K129" s="55"/>
    </row>
    <row r="130" spans="1:255" ht="15.75" hidden="1">
      <c r="A130" s="14">
        <f>A126+1</f>
        <v>61</v>
      </c>
      <c r="B130" s="21" t="s">
        <v>138</v>
      </c>
      <c r="C130" s="25">
        <v>1974</v>
      </c>
      <c r="D130" s="26"/>
      <c r="E130" s="26" t="s">
        <v>89</v>
      </c>
      <c r="F130" s="17">
        <v>12</v>
      </c>
      <c r="G130" s="26">
        <v>3983.3</v>
      </c>
      <c r="H130" s="18">
        <v>169</v>
      </c>
      <c r="I130" s="26" t="e">
        <f>SUMIF('2020'!#REF!,B130,'2020'!#REF!)+SUMIF('2021'!#REF!,B130,'2021'!#REF!)+SUMIF("#ссыл!" #REF!,B130,"#ссыл!" #REF!)</f>
        <v>#REF!</v>
      </c>
      <c r="J130" s="27">
        <v>44925</v>
      </c>
      <c r="K130" s="26" t="s">
        <v>29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ht="15.75" hidden="1">
      <c r="A131" s="14">
        <f>A130+1</f>
        <v>62</v>
      </c>
      <c r="B131" s="21" t="s">
        <v>139</v>
      </c>
      <c r="C131" s="25">
        <v>1971</v>
      </c>
      <c r="D131" s="26"/>
      <c r="E131" s="26" t="s">
        <v>89</v>
      </c>
      <c r="F131" s="52">
        <v>9</v>
      </c>
      <c r="G131" s="25">
        <v>1991.6</v>
      </c>
      <c r="H131" s="32" t="s">
        <v>140</v>
      </c>
      <c r="I131" s="26" t="e">
        <f>SUMIF('2020'!#REF!,B131,'2020'!#REF!)+SUMIF('2021'!#REF!,B131,'2021'!#REF!)+SUMIF("#ссыл!" #REF!,B131,"#ссыл!" #REF!)</f>
        <v>#REF!</v>
      </c>
      <c r="J131" s="27">
        <v>44925</v>
      </c>
      <c r="K131" s="26" t="s">
        <v>29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ht="15.75" hidden="1">
      <c r="A132" s="14">
        <f>A131+1</f>
        <v>63</v>
      </c>
      <c r="B132" s="21" t="s">
        <v>141</v>
      </c>
      <c r="C132" s="25">
        <v>1973</v>
      </c>
      <c r="D132" s="26"/>
      <c r="E132" s="26" t="s">
        <v>89</v>
      </c>
      <c r="F132" s="52">
        <v>5</v>
      </c>
      <c r="G132" s="25">
        <v>4135.8</v>
      </c>
      <c r="H132" s="32" t="s">
        <v>142</v>
      </c>
      <c r="I132" s="26" t="e">
        <f>SUMIF('2020'!#REF!,B132,'2020'!#REF!)+SUMIF('2021'!#REF!,B132,'2021'!#REF!)+SUMIF("#ссыл!" #REF!,B132,"#ссыл!" #REF!)</f>
        <v>#REF!</v>
      </c>
      <c r="J132" s="27">
        <v>44925</v>
      </c>
      <c r="K132" s="26" t="s">
        <v>29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5.75" hidden="1">
      <c r="A133" s="14">
        <f>A132+1</f>
        <v>64</v>
      </c>
      <c r="B133" s="21" t="s">
        <v>143</v>
      </c>
      <c r="C133" s="25">
        <v>1977</v>
      </c>
      <c r="D133" s="26"/>
      <c r="E133" s="26" t="s">
        <v>89</v>
      </c>
      <c r="F133" s="52">
        <v>5</v>
      </c>
      <c r="G133" s="25">
        <v>4150.1</v>
      </c>
      <c r="H133" s="32" t="s">
        <v>144</v>
      </c>
      <c r="I133" s="26" t="e">
        <f>SUMIF('2020'!#REF!,B133,'2020'!#REF!)+SUMIF('2021'!#REF!,B133,'2021'!#REF!)+SUMIF("#ссыл!" #REF!,B133,"#ссыл!" #REF!)</f>
        <v>#REF!</v>
      </c>
      <c r="J133" s="27">
        <v>44925</v>
      </c>
      <c r="K133" s="26" t="s">
        <v>29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15.75" hidden="1">
      <c r="A134" s="196" t="s">
        <v>23</v>
      </c>
      <c r="B134" s="196"/>
      <c r="C134" s="26" t="s">
        <v>24</v>
      </c>
      <c r="D134" s="26" t="s">
        <v>24</v>
      </c>
      <c r="E134" s="26" t="s">
        <v>24</v>
      </c>
      <c r="F134" s="26" t="s">
        <v>24</v>
      </c>
      <c r="G134" s="26">
        <f>SUM(G130:G133)</f>
        <v>14260.800000000001</v>
      </c>
      <c r="H134" s="26">
        <f>SUM(H130:H133)</f>
        <v>169</v>
      </c>
      <c r="I134" s="26" t="e">
        <f>SUM(I130:I133)</f>
        <v>#REF!</v>
      </c>
      <c r="J134" s="26" t="s">
        <v>24</v>
      </c>
      <c r="K134" s="43"/>
      <c r="L134" s="60" t="e">
        <f>I134-'2021'!C107</f>
        <v>#REF!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11" s="40" customFormat="1" ht="15.75" hidden="1">
      <c r="A135" s="191" t="s">
        <v>145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</row>
    <row r="136" spans="1:255" ht="30" customHeight="1">
      <c r="A136" s="195" t="s">
        <v>146</v>
      </c>
      <c r="B136" s="195"/>
      <c r="C136" s="26"/>
      <c r="D136" s="56"/>
      <c r="E136" s="56"/>
      <c r="F136" s="56"/>
      <c r="G136" s="26"/>
      <c r="H136" s="17"/>
      <c r="I136" s="26"/>
      <c r="J136" s="26"/>
      <c r="K136" s="2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ht="30" customHeight="1">
      <c r="A137" s="14">
        <v>1</v>
      </c>
      <c r="B137" s="21" t="s">
        <v>147</v>
      </c>
      <c r="C137" s="25">
        <v>1965</v>
      </c>
      <c r="D137" s="56"/>
      <c r="E137" s="56" t="s">
        <v>89</v>
      </c>
      <c r="F137" s="18">
        <v>5</v>
      </c>
      <c r="G137" s="26">
        <v>3364.2</v>
      </c>
      <c r="H137" s="17">
        <v>162</v>
      </c>
      <c r="I137" s="26">
        <v>3046949.52</v>
      </c>
      <c r="J137" s="27">
        <v>44925</v>
      </c>
      <c r="K137" s="26" t="s">
        <v>22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ht="30" customHeight="1">
      <c r="A138" s="14">
        <v>2</v>
      </c>
      <c r="B138" s="21" t="s">
        <v>148</v>
      </c>
      <c r="C138" s="25">
        <v>1977</v>
      </c>
      <c r="D138" s="56"/>
      <c r="E138" s="56" t="s">
        <v>89</v>
      </c>
      <c r="F138" s="18">
        <v>5</v>
      </c>
      <c r="G138" s="26">
        <v>4217.8</v>
      </c>
      <c r="H138" s="17">
        <v>157</v>
      </c>
      <c r="I138" s="26">
        <v>2100604.26</v>
      </c>
      <c r="J138" s="27">
        <v>44925</v>
      </c>
      <c r="K138" s="26" t="s">
        <v>22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ht="30" customHeight="1">
      <c r="A139" s="14">
        <v>3</v>
      </c>
      <c r="B139" s="21" t="s">
        <v>149</v>
      </c>
      <c r="C139" s="25">
        <v>1966</v>
      </c>
      <c r="D139" s="56"/>
      <c r="E139" s="56" t="s">
        <v>89</v>
      </c>
      <c r="F139" s="18">
        <v>5</v>
      </c>
      <c r="G139" s="26">
        <v>2674.8</v>
      </c>
      <c r="H139" s="17">
        <v>150</v>
      </c>
      <c r="I139" s="26">
        <v>81394.5</v>
      </c>
      <c r="J139" s="27">
        <v>44925</v>
      </c>
      <c r="K139" s="26" t="s">
        <v>22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30" customHeight="1">
      <c r="A140" s="14">
        <v>4</v>
      </c>
      <c r="B140" s="21" t="s">
        <v>150</v>
      </c>
      <c r="C140" s="25">
        <v>1971</v>
      </c>
      <c r="D140" s="56"/>
      <c r="E140" s="56" t="s">
        <v>89</v>
      </c>
      <c r="F140" s="18">
        <v>5</v>
      </c>
      <c r="G140" s="26">
        <v>4398.95</v>
      </c>
      <c r="H140" s="17">
        <v>157</v>
      </c>
      <c r="I140" s="26">
        <v>235222</v>
      </c>
      <c r="J140" s="27">
        <v>44925</v>
      </c>
      <c r="K140" s="26" t="s">
        <v>22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ht="30" customHeight="1">
      <c r="A141" s="14">
        <v>5</v>
      </c>
      <c r="B141" s="21" t="s">
        <v>151</v>
      </c>
      <c r="C141" s="25">
        <v>1966</v>
      </c>
      <c r="D141" s="56"/>
      <c r="E141" s="56" t="s">
        <v>89</v>
      </c>
      <c r="F141" s="18">
        <v>5</v>
      </c>
      <c r="G141" s="26">
        <v>3474.4</v>
      </c>
      <c r="H141" s="17">
        <v>90</v>
      </c>
      <c r="I141" s="26">
        <v>1258107.41</v>
      </c>
      <c r="J141" s="27">
        <v>44925</v>
      </c>
      <c r="K141" s="26" t="s">
        <v>22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ht="30" customHeight="1">
      <c r="A142" s="196" t="s">
        <v>23</v>
      </c>
      <c r="B142" s="196"/>
      <c r="C142" s="26" t="s">
        <v>24</v>
      </c>
      <c r="D142" s="26" t="s">
        <v>24</v>
      </c>
      <c r="E142" s="26" t="s">
        <v>24</v>
      </c>
      <c r="F142" s="26" t="s">
        <v>24</v>
      </c>
      <c r="G142" s="26">
        <f>SUM(G137:G141)</f>
        <v>18130.15</v>
      </c>
      <c r="H142" s="17">
        <f>SUM(H137:H141)</f>
        <v>716</v>
      </c>
      <c r="I142" s="26">
        <f>SUM(I137:I141)</f>
        <v>6722277.6899999995</v>
      </c>
      <c r="J142" s="26" t="s">
        <v>24</v>
      </c>
      <c r="K142" s="26" t="s">
        <v>24</v>
      </c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12" s="40" customFormat="1" ht="30" customHeight="1">
      <c r="A143" s="198" t="s">
        <v>152</v>
      </c>
      <c r="B143" s="198"/>
      <c r="C143" s="19" t="s">
        <v>24</v>
      </c>
      <c r="D143" s="19" t="s">
        <v>24</v>
      </c>
      <c r="E143" s="19" t="s">
        <v>24</v>
      </c>
      <c r="F143" s="19" t="s">
        <v>24</v>
      </c>
      <c r="G143" s="19">
        <f>G142</f>
        <v>18130.15</v>
      </c>
      <c r="H143" s="54">
        <f>H142</f>
        <v>716</v>
      </c>
      <c r="I143" s="19">
        <f>I142</f>
        <v>6722277.6899999995</v>
      </c>
      <c r="J143" s="19" t="s">
        <v>24</v>
      </c>
      <c r="K143" s="19" t="s">
        <v>24</v>
      </c>
      <c r="L143" s="39">
        <f>I143-'2020'!C24-'2021'!C102</f>
        <v>3906698.4899999993</v>
      </c>
    </row>
    <row r="144" spans="1:255" ht="15.75" hidden="1">
      <c r="A144" s="191" t="s">
        <v>153</v>
      </c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ht="15.75" hidden="1">
      <c r="A145" s="195" t="s">
        <v>154</v>
      </c>
      <c r="B145" s="195"/>
      <c r="C145" s="26"/>
      <c r="D145" s="56"/>
      <c r="E145" s="56"/>
      <c r="F145" s="56"/>
      <c r="G145" s="26"/>
      <c r="H145" s="17"/>
      <c r="I145" s="26"/>
      <c r="J145" s="26"/>
      <c r="K145" s="26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ht="15.75" hidden="1">
      <c r="A146" s="14">
        <f>A141+1</f>
        <v>6</v>
      </c>
      <c r="B146" s="21" t="s">
        <v>155</v>
      </c>
      <c r="C146" s="25">
        <v>1972</v>
      </c>
      <c r="D146" s="56"/>
      <c r="E146" s="56" t="s">
        <v>50</v>
      </c>
      <c r="F146" s="17">
        <v>9</v>
      </c>
      <c r="G146" s="26">
        <v>13377.9</v>
      </c>
      <c r="H146" s="17">
        <v>0</v>
      </c>
      <c r="I146" s="26" t="e">
        <f>SUMIF('2020'!#REF!,B146,'2020'!#REF!)+SUMIF('2021'!#REF!,B146,'2021'!#REF!)+SUMIF("#ссыл!" #REF!,B146,"#ссыл!" #REF!)</f>
        <v>#REF!</v>
      </c>
      <c r="J146" s="27">
        <v>44925</v>
      </c>
      <c r="K146" s="26" t="s">
        <v>22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12" s="40" customFormat="1" ht="15.75" hidden="1">
      <c r="A147" s="198" t="s">
        <v>156</v>
      </c>
      <c r="B147" s="198"/>
      <c r="C147" s="19" t="s">
        <v>24</v>
      </c>
      <c r="D147" s="19" t="s">
        <v>24</v>
      </c>
      <c r="E147" s="19" t="s">
        <v>24</v>
      </c>
      <c r="F147" s="19" t="s">
        <v>24</v>
      </c>
      <c r="G147" s="19">
        <f>G146</f>
        <v>13377.9</v>
      </c>
      <c r="H147" s="19">
        <f>H146</f>
        <v>0</v>
      </c>
      <c r="I147" s="19" t="e">
        <f>I146</f>
        <v>#REF!</v>
      </c>
      <c r="J147" s="19" t="s">
        <v>24</v>
      </c>
      <c r="K147" s="19" t="s">
        <v>24</v>
      </c>
      <c r="L147" s="39" t="e">
        <f>I147-'2021'!C112</f>
        <v>#REF!</v>
      </c>
    </row>
    <row r="148" spans="1:12" ht="15" customHeight="1" hidden="1">
      <c r="A148" s="192" t="s">
        <v>157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55"/>
      <c r="L148"/>
    </row>
    <row r="149" spans="1:12" ht="15" customHeight="1" hidden="1">
      <c r="A149" s="194" t="s">
        <v>158</v>
      </c>
      <c r="B149" s="194"/>
      <c r="C149" s="26"/>
      <c r="D149" s="56"/>
      <c r="E149" s="56"/>
      <c r="F149" s="18"/>
      <c r="G149" s="18"/>
      <c r="H149" s="26"/>
      <c r="I149" s="27"/>
      <c r="J149" s="26"/>
      <c r="K149" s="43"/>
      <c r="L149"/>
    </row>
    <row r="150" spans="1:12" ht="15.75" hidden="1">
      <c r="A150" s="14">
        <f>A146+1</f>
        <v>7</v>
      </c>
      <c r="B150" s="21" t="s">
        <v>159</v>
      </c>
      <c r="C150" s="25">
        <v>1990</v>
      </c>
      <c r="D150" s="56"/>
      <c r="E150" s="56"/>
      <c r="F150" s="18">
        <v>5</v>
      </c>
      <c r="G150" s="56">
        <v>7373.95</v>
      </c>
      <c r="H150" s="18">
        <v>324</v>
      </c>
      <c r="I150" s="26" t="e">
        <f>SUMIF('2020'!#REF!,B150,'2020'!#REF!)+SUMIF('2021'!#REF!,B150,'2021'!#REF!)+SUMIF("#ссыл!" #REF!,B150,"#ссыл!" #REF!)</f>
        <v>#REF!</v>
      </c>
      <c r="J150" s="27">
        <v>44925</v>
      </c>
      <c r="K150" s="26" t="s">
        <v>29</v>
      </c>
      <c r="L150"/>
    </row>
    <row r="151" spans="1:12" ht="15.75" hidden="1">
      <c r="A151" s="196" t="s">
        <v>23</v>
      </c>
      <c r="B151" s="196"/>
      <c r="C151" s="26" t="s">
        <v>24</v>
      </c>
      <c r="D151" s="26" t="s">
        <v>24</v>
      </c>
      <c r="E151" s="26" t="s">
        <v>24</v>
      </c>
      <c r="F151" s="26" t="s">
        <v>24</v>
      </c>
      <c r="G151" s="26">
        <f>SUM(G149:G150)</f>
        <v>7373.95</v>
      </c>
      <c r="H151" s="26">
        <f>SUM(H149:H150)</f>
        <v>324</v>
      </c>
      <c r="I151" s="26" t="e">
        <f>SUM(I149:I150)</f>
        <v>#REF!</v>
      </c>
      <c r="J151" s="26" t="s">
        <v>24</v>
      </c>
      <c r="K151" s="26" t="s">
        <v>24</v>
      </c>
      <c r="L151" s="60" t="e">
        <f>NA()</f>
        <v>#N/A</v>
      </c>
    </row>
    <row r="152" spans="1:12" ht="15.75" hidden="1">
      <c r="A152" s="62"/>
      <c r="B152" s="63" t="s">
        <v>160</v>
      </c>
      <c r="C152" s="19" t="s">
        <v>24</v>
      </c>
      <c r="D152" s="19" t="s">
        <v>24</v>
      </c>
      <c r="E152" s="19" t="s">
        <v>24</v>
      </c>
      <c r="F152" s="19" t="s">
        <v>24</v>
      </c>
      <c r="G152" s="19">
        <f>G147+G143+G86+G75+G58+G38+G21+G151+G134+G128+G62+G106+G26</f>
        <v>277610.57000000007</v>
      </c>
      <c r="H152" s="19">
        <f>H147+H143+H86+H75+H58+H38+H21+H151+H134+H128+H62+H106+H26</f>
        <v>9671</v>
      </c>
      <c r="I152" s="19" t="e">
        <f>I147+I143+I86+I75+I58+I38+I21+I151+I134+I128+I62+I106+I26</f>
        <v>#REF!</v>
      </c>
      <c r="J152" s="19" t="s">
        <v>24</v>
      </c>
      <c r="K152" s="19" t="s">
        <v>24</v>
      </c>
      <c r="L152" s="60" t="e">
        <f>I152-'2020'!C29-'2021'!C113-"#ссыл!" C46</f>
        <v>#REF!</v>
      </c>
    </row>
    <row r="153" spans="1:12" ht="15.75">
      <c r="A153" s="62"/>
      <c r="B153" s="64" t="s">
        <v>161</v>
      </c>
      <c r="C153" s="19" t="s">
        <v>24</v>
      </c>
      <c r="D153" s="19" t="s">
        <v>24</v>
      </c>
      <c r="E153" s="19" t="s">
        <v>24</v>
      </c>
      <c r="F153" s="19" t="s">
        <v>24</v>
      </c>
      <c r="G153" s="38"/>
      <c r="H153" s="65"/>
      <c r="I153" s="38">
        <v>62505.14</v>
      </c>
      <c r="J153" s="19" t="s">
        <v>24</v>
      </c>
      <c r="K153" s="19" t="s">
        <v>24</v>
      </c>
      <c r="L153"/>
    </row>
    <row r="154" spans="1:12" ht="15.75">
      <c r="A154" s="62"/>
      <c r="B154" s="66" t="s">
        <v>162</v>
      </c>
      <c r="C154" s="19" t="s">
        <v>24</v>
      </c>
      <c r="D154" s="19" t="s">
        <v>24</v>
      </c>
      <c r="E154" s="19" t="s">
        <v>24</v>
      </c>
      <c r="F154" s="19" t="s">
        <v>24</v>
      </c>
      <c r="G154" s="38"/>
      <c r="H154" s="65"/>
      <c r="I154" s="38">
        <f>I143+I153</f>
        <v>6784782.829999999</v>
      </c>
      <c r="J154" s="19" t="s">
        <v>24</v>
      </c>
      <c r="K154" s="19" t="s">
        <v>24</v>
      </c>
      <c r="L154" s="60" t="e">
        <f>I154-'2020'!C31-'2021'!C115-"#ссыл!" C48</f>
        <v>#VALUE!</v>
      </c>
    </row>
  </sheetData>
  <sheetProtection selectLockedCells="1" selectUnlockedCells="1"/>
  <mergeCells count="67">
    <mergeCell ref="A148:J148"/>
    <mergeCell ref="A149:B149"/>
    <mergeCell ref="A151:B151"/>
    <mergeCell ref="A136:B136"/>
    <mergeCell ref="A142:B142"/>
    <mergeCell ref="A143:B143"/>
    <mergeCell ref="A144:K144"/>
    <mergeCell ref="A145:B145"/>
    <mergeCell ref="A147:B147"/>
    <mergeCell ref="A124:B124"/>
    <mergeCell ref="A125:B125"/>
    <mergeCell ref="A127:B127"/>
    <mergeCell ref="A129:J129"/>
    <mergeCell ref="A134:B134"/>
    <mergeCell ref="A135:K135"/>
    <mergeCell ref="A113:B113"/>
    <mergeCell ref="A114:B114"/>
    <mergeCell ref="A116:B116"/>
    <mergeCell ref="A117:B117"/>
    <mergeCell ref="A119:B119"/>
    <mergeCell ref="A120:B120"/>
    <mergeCell ref="A105:B105"/>
    <mergeCell ref="A106:B106"/>
    <mergeCell ref="A107:J107"/>
    <mergeCell ref="A108:B108"/>
    <mergeCell ref="A110:B110"/>
    <mergeCell ref="A111:B111"/>
    <mergeCell ref="B87:I87"/>
    <mergeCell ref="A88:B88"/>
    <mergeCell ref="A90:B90"/>
    <mergeCell ref="A91:B91"/>
    <mergeCell ref="A96:B96"/>
    <mergeCell ref="A97:B97"/>
    <mergeCell ref="A76:K76"/>
    <mergeCell ref="A77:B77"/>
    <mergeCell ref="A82:B82"/>
    <mergeCell ref="A83:B83"/>
    <mergeCell ref="A85:B85"/>
    <mergeCell ref="A86:B86"/>
    <mergeCell ref="A59:J59"/>
    <mergeCell ref="A60:B60"/>
    <mergeCell ref="A63:B63"/>
    <mergeCell ref="A64:K64"/>
    <mergeCell ref="A65:B65"/>
    <mergeCell ref="A75:B75"/>
    <mergeCell ref="A11:K11"/>
    <mergeCell ref="A22:K22"/>
    <mergeCell ref="A27:K27"/>
    <mergeCell ref="A39:K39"/>
    <mergeCell ref="A40:B40"/>
    <mergeCell ref="A58:B58"/>
    <mergeCell ref="H6:H8"/>
    <mergeCell ref="I6:I8"/>
    <mergeCell ref="J6:J9"/>
    <mergeCell ref="K6:K9"/>
    <mergeCell ref="C7:C9"/>
    <mergeCell ref="D7:D9"/>
    <mergeCell ref="I2:J2"/>
    <mergeCell ref="H3:J3"/>
    <mergeCell ref="B4:J4"/>
    <mergeCell ref="A5:K5"/>
    <mergeCell ref="A6:A8"/>
    <mergeCell ref="B6:B8"/>
    <mergeCell ref="C6:D6"/>
    <mergeCell ref="E6:E9"/>
    <mergeCell ref="F6:F9"/>
    <mergeCell ref="G6:G8"/>
  </mergeCells>
  <printOptions/>
  <pageMargins left="0.2362204724409449" right="0.2362204724409449" top="0.7480314960629921" bottom="0.4724409448818898" header="0.5118110236220472" footer="0.31496062992125984"/>
  <pageSetup horizontalDpi="300" verticalDpi="300" orientation="landscape" paperSize="9" scale="65" r:id="rId1"/>
  <headerFooter alignWithMargins="0">
    <oddFooter>&amp;CСтраница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Q32"/>
  <sheetViews>
    <sheetView view="pageBreakPreview" zoomScaleNormal="7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140625" defaultRowHeight="15"/>
  <cols>
    <col min="1" max="1" width="8.28125" style="67" customWidth="1"/>
    <col min="2" max="2" width="54.421875" style="68" customWidth="1"/>
    <col min="3" max="3" width="19.8515625" style="8" customWidth="1"/>
    <col min="4" max="4" width="18.00390625" style="8" customWidth="1"/>
    <col min="5" max="5" width="18.421875" style="8" customWidth="1"/>
    <col min="6" max="6" width="19.140625" style="8" customWidth="1"/>
    <col min="7" max="7" width="16.8515625" style="8" customWidth="1"/>
    <col min="8" max="8" width="16.57421875" style="8" customWidth="1"/>
    <col min="9" max="9" width="18.7109375" style="8" customWidth="1"/>
    <col min="10" max="10" width="12.57421875" style="8" customWidth="1"/>
    <col min="11" max="11" width="10.421875" style="8" customWidth="1"/>
    <col min="12" max="12" width="9.8515625" style="8" customWidth="1"/>
    <col min="13" max="13" width="13.00390625" style="8" customWidth="1"/>
    <col min="14" max="14" width="18.8515625" style="8" customWidth="1"/>
    <col min="15" max="15" width="13.00390625" style="8" customWidth="1"/>
    <col min="16" max="16" width="18.00390625" style="8" customWidth="1"/>
    <col min="17" max="17" width="11.8515625" style="8" customWidth="1"/>
    <col min="18" max="18" width="16.8515625" style="8" customWidth="1"/>
    <col min="19" max="19" width="15.8515625" style="8" customWidth="1"/>
    <col min="20" max="20" width="10.7109375" style="8" customWidth="1"/>
    <col min="21" max="21" width="17.00390625" style="8" customWidth="1"/>
    <col min="22" max="22" width="18.421875" style="8" customWidth="1"/>
    <col min="23" max="23" width="18.57421875" style="8" customWidth="1"/>
    <col min="24" max="25" width="0" style="8" hidden="1" customWidth="1"/>
    <col min="26" max="41" width="0" style="69" hidden="1" customWidth="1"/>
    <col min="42" max="42" width="9.28125" style="69" customWidth="1"/>
    <col min="43" max="16384" width="9.140625" style="69" customWidth="1"/>
  </cols>
  <sheetData>
    <row r="1" spans="1:43" ht="15.75">
      <c r="A1" s="199" t="s">
        <v>163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70"/>
      <c r="Y1" s="70"/>
      <c r="Z1" s="70"/>
      <c r="AA1" s="70"/>
      <c r="AB1" s="70"/>
      <c r="AC1" s="70"/>
      <c r="AD1" s="5"/>
      <c r="AE1" s="5"/>
      <c r="AF1" s="5"/>
      <c r="AG1" s="5"/>
      <c r="AH1" s="5"/>
      <c r="AI1" s="5"/>
      <c r="AJ1"/>
      <c r="AK1"/>
      <c r="AL1"/>
      <c r="AM1"/>
      <c r="AN1"/>
      <c r="AO1"/>
      <c r="AP1"/>
      <c r="AQ1"/>
    </row>
    <row r="2" spans="1:43" ht="0.75" customHeight="1">
      <c r="A2" s="6"/>
      <c r="B2" s="71"/>
      <c r="C2" s="9"/>
      <c r="D2" s="72"/>
      <c r="E2" s="9"/>
      <c r="F2" s="9"/>
      <c r="G2" s="9"/>
      <c r="H2" s="9"/>
      <c r="I2" s="9"/>
      <c r="J2" s="72"/>
      <c r="K2" s="72"/>
      <c r="L2" s="72"/>
      <c r="M2" s="72"/>
      <c r="N2" s="9"/>
      <c r="O2" s="72"/>
      <c r="P2" s="9"/>
      <c r="Q2" s="72"/>
      <c r="R2" s="9"/>
      <c r="S2" s="9"/>
      <c r="T2" s="72"/>
      <c r="U2" s="9"/>
      <c r="V2" s="72"/>
      <c r="W2" s="9"/>
      <c r="X2" s="9"/>
      <c r="Y2" s="9"/>
      <c r="Z2" s="9"/>
      <c r="AA2" s="9"/>
      <c r="AB2" s="73"/>
      <c r="AC2" s="5"/>
      <c r="AD2" s="5"/>
      <c r="AE2" s="5"/>
      <c r="AF2" s="200" t="s">
        <v>164</v>
      </c>
      <c r="AG2" s="200"/>
      <c r="AH2" s="200"/>
      <c r="AI2" s="5"/>
      <c r="AJ2"/>
      <c r="AK2"/>
      <c r="AL2"/>
      <c r="AM2"/>
      <c r="AN2"/>
      <c r="AO2"/>
      <c r="AP2"/>
      <c r="AQ2"/>
    </row>
    <row r="3" spans="1:43" ht="11.25" customHeight="1">
      <c r="A3" s="185" t="s">
        <v>3</v>
      </c>
      <c r="B3" s="184" t="s">
        <v>4</v>
      </c>
      <c r="C3" s="201" t="s">
        <v>165</v>
      </c>
      <c r="D3" s="202" t="s">
        <v>166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76"/>
      <c r="Y3" s="76"/>
      <c r="Z3" s="74"/>
      <c r="AA3" s="77"/>
      <c r="AB3" s="73"/>
      <c r="AC3" s="5"/>
      <c r="AD3" s="5"/>
      <c r="AE3" s="5"/>
      <c r="AF3" s="5"/>
      <c r="AG3" s="5"/>
      <c r="AH3" s="5"/>
      <c r="AI3" s="5"/>
      <c r="AJ3"/>
      <c r="AK3"/>
      <c r="AL3"/>
      <c r="AM3"/>
      <c r="AN3"/>
      <c r="AO3"/>
      <c r="AP3"/>
      <c r="AQ3"/>
    </row>
    <row r="4" spans="1:43" ht="46.5" customHeight="1">
      <c r="A4" s="185"/>
      <c r="B4" s="184"/>
      <c r="C4" s="201"/>
      <c r="D4" s="203" t="s">
        <v>167</v>
      </c>
      <c r="E4" s="203"/>
      <c r="F4" s="203"/>
      <c r="G4" s="203"/>
      <c r="H4" s="203"/>
      <c r="I4" s="203"/>
      <c r="J4" s="203" t="s">
        <v>168</v>
      </c>
      <c r="K4" s="203"/>
      <c r="L4" s="203"/>
      <c r="M4" s="203" t="s">
        <v>169</v>
      </c>
      <c r="N4" s="203"/>
      <c r="O4" s="203" t="s">
        <v>170</v>
      </c>
      <c r="P4" s="203"/>
      <c r="Q4" s="203" t="s">
        <v>171</v>
      </c>
      <c r="R4" s="203"/>
      <c r="S4" s="204" t="s">
        <v>172</v>
      </c>
      <c r="T4" s="203" t="s">
        <v>173</v>
      </c>
      <c r="U4" s="203"/>
      <c r="V4" s="203" t="s">
        <v>174</v>
      </c>
      <c r="W4" s="204" t="s">
        <v>175</v>
      </c>
      <c r="X4" s="75"/>
      <c r="Y4" s="75"/>
      <c r="Z4" s="15"/>
      <c r="AA4" s="15"/>
      <c r="AB4" s="15"/>
      <c r="AC4" s="15"/>
      <c r="AD4" s="15"/>
      <c r="AE4" s="15"/>
      <c r="AF4" s="184" t="s">
        <v>176</v>
      </c>
      <c r="AG4" s="184" t="s">
        <v>177</v>
      </c>
      <c r="AH4" s="184" t="s">
        <v>178</v>
      </c>
      <c r="AI4" s="5"/>
      <c r="AJ4"/>
      <c r="AK4"/>
      <c r="AL4"/>
      <c r="AM4"/>
      <c r="AN4"/>
      <c r="AO4"/>
      <c r="AP4"/>
      <c r="AQ4"/>
    </row>
    <row r="5" spans="1:43" ht="45" customHeight="1">
      <c r="A5" s="185"/>
      <c r="B5" s="184"/>
      <c r="C5" s="201"/>
      <c r="D5" s="203" t="s">
        <v>179</v>
      </c>
      <c r="E5" s="204" t="s">
        <v>180</v>
      </c>
      <c r="F5" s="204" t="s">
        <v>181</v>
      </c>
      <c r="G5" s="204" t="s">
        <v>182</v>
      </c>
      <c r="H5" s="204" t="s">
        <v>183</v>
      </c>
      <c r="I5" s="204" t="s">
        <v>184</v>
      </c>
      <c r="J5" s="203"/>
      <c r="K5" s="203" t="s">
        <v>185</v>
      </c>
      <c r="L5" s="203" t="s">
        <v>186</v>
      </c>
      <c r="M5" s="203"/>
      <c r="N5" s="203"/>
      <c r="O5" s="203"/>
      <c r="P5" s="203"/>
      <c r="Q5" s="203"/>
      <c r="R5" s="203"/>
      <c r="S5" s="204"/>
      <c r="T5" s="203"/>
      <c r="U5" s="203"/>
      <c r="V5" s="203"/>
      <c r="W5" s="204"/>
      <c r="X5" s="79"/>
      <c r="Y5" s="79"/>
      <c r="Z5" s="15"/>
      <c r="AA5" s="15"/>
      <c r="AB5" s="15"/>
      <c r="AC5" s="15"/>
      <c r="AD5" s="15"/>
      <c r="AE5" s="15"/>
      <c r="AF5" s="184"/>
      <c r="AG5" s="184"/>
      <c r="AH5" s="184"/>
      <c r="AI5" s="5"/>
      <c r="AJ5"/>
      <c r="AK5"/>
      <c r="AL5"/>
      <c r="AM5"/>
      <c r="AN5"/>
      <c r="AO5"/>
      <c r="AP5"/>
      <c r="AQ5"/>
    </row>
    <row r="6" spans="1:43" ht="31.5">
      <c r="A6" s="185"/>
      <c r="B6" s="184"/>
      <c r="C6" s="201"/>
      <c r="D6" s="203"/>
      <c r="E6" s="204"/>
      <c r="F6" s="204"/>
      <c r="G6" s="204"/>
      <c r="H6" s="204"/>
      <c r="I6" s="204"/>
      <c r="J6" s="203"/>
      <c r="K6" s="203"/>
      <c r="L6" s="203"/>
      <c r="M6" s="203"/>
      <c r="N6" s="203"/>
      <c r="O6" s="203"/>
      <c r="P6" s="203"/>
      <c r="Q6" s="203"/>
      <c r="R6" s="203"/>
      <c r="S6" s="204"/>
      <c r="T6" s="203"/>
      <c r="U6" s="203"/>
      <c r="V6" s="203"/>
      <c r="W6" s="204"/>
      <c r="X6" s="79"/>
      <c r="Y6" s="79"/>
      <c r="Z6" s="15" t="s">
        <v>187</v>
      </c>
      <c r="AA6" s="15" t="s">
        <v>188</v>
      </c>
      <c r="AB6" s="15" t="s">
        <v>189</v>
      </c>
      <c r="AC6" s="15" t="s">
        <v>190</v>
      </c>
      <c r="AD6" s="15" t="s">
        <v>191</v>
      </c>
      <c r="AE6" s="15"/>
      <c r="AF6" s="184"/>
      <c r="AG6" s="184"/>
      <c r="AH6" s="184"/>
      <c r="AI6" s="5"/>
      <c r="AJ6"/>
      <c r="AK6"/>
      <c r="AL6"/>
      <c r="AM6"/>
      <c r="AN6"/>
      <c r="AO6"/>
      <c r="AP6"/>
      <c r="AQ6"/>
    </row>
    <row r="7" spans="1:43" ht="15.75" customHeight="1">
      <c r="A7" s="185"/>
      <c r="B7" s="184"/>
      <c r="C7" s="80"/>
      <c r="D7" s="203"/>
      <c r="E7" s="204"/>
      <c r="F7" s="204"/>
      <c r="G7" s="204"/>
      <c r="H7" s="204"/>
      <c r="I7" s="204"/>
      <c r="J7" s="203"/>
      <c r="K7" s="203"/>
      <c r="L7" s="203"/>
      <c r="M7" s="203"/>
      <c r="N7" s="203"/>
      <c r="O7" s="203"/>
      <c r="P7" s="203"/>
      <c r="Q7" s="203"/>
      <c r="R7" s="203"/>
      <c r="S7" s="204"/>
      <c r="T7" s="203"/>
      <c r="U7" s="203"/>
      <c r="V7" s="203"/>
      <c r="W7" s="204"/>
      <c r="X7" s="80"/>
      <c r="Y7" s="80"/>
      <c r="Z7" s="15"/>
      <c r="AA7" s="15"/>
      <c r="AB7" s="15"/>
      <c r="AC7" s="15"/>
      <c r="AD7" s="15"/>
      <c r="AE7" s="15"/>
      <c r="AF7" s="184"/>
      <c r="AG7" s="184"/>
      <c r="AH7" s="184"/>
      <c r="AI7" s="5"/>
      <c r="AJ7"/>
      <c r="AK7"/>
      <c r="AL7"/>
      <c r="AM7"/>
      <c r="AN7"/>
      <c r="AO7"/>
      <c r="AP7"/>
      <c r="AQ7"/>
    </row>
    <row r="8" spans="1:43" ht="15.75">
      <c r="A8" s="29"/>
      <c r="B8" s="81"/>
      <c r="C8" s="15" t="s">
        <v>17</v>
      </c>
      <c r="D8" s="78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78" t="s">
        <v>192</v>
      </c>
      <c r="K8" s="78" t="s">
        <v>17</v>
      </c>
      <c r="L8" s="78" t="s">
        <v>17</v>
      </c>
      <c r="M8" s="78" t="s">
        <v>193</v>
      </c>
      <c r="N8" s="15" t="s">
        <v>17</v>
      </c>
      <c r="O8" s="78" t="s">
        <v>193</v>
      </c>
      <c r="P8" s="15" t="s">
        <v>17</v>
      </c>
      <c r="Q8" s="78" t="s">
        <v>193</v>
      </c>
      <c r="R8" s="15" t="s">
        <v>17</v>
      </c>
      <c r="S8" s="15" t="s">
        <v>17</v>
      </c>
      <c r="T8" s="78" t="s">
        <v>194</v>
      </c>
      <c r="U8" s="15" t="s">
        <v>17</v>
      </c>
      <c r="V8" s="78" t="s">
        <v>17</v>
      </c>
      <c r="W8" s="15" t="s">
        <v>17</v>
      </c>
      <c r="X8" s="15"/>
      <c r="Y8" s="15"/>
      <c r="Z8" s="15"/>
      <c r="AA8" s="15"/>
      <c r="AB8" s="15"/>
      <c r="AC8" s="15"/>
      <c r="AD8" s="15"/>
      <c r="AE8" s="15"/>
      <c r="AF8" s="184"/>
      <c r="AG8" s="184"/>
      <c r="AH8" s="184"/>
      <c r="AI8" s="8"/>
      <c r="AJ8"/>
      <c r="AK8"/>
      <c r="AL8"/>
      <c r="AM8"/>
      <c r="AN8"/>
      <c r="AO8"/>
      <c r="AP8"/>
      <c r="AQ8"/>
    </row>
    <row r="9" spans="1:43" ht="15.75">
      <c r="A9" s="18">
        <v>1</v>
      </c>
      <c r="B9" s="44">
        <v>2</v>
      </c>
      <c r="C9" s="18">
        <v>3</v>
      </c>
      <c r="D9" s="18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7">
        <v>21</v>
      </c>
      <c r="V9" s="17">
        <v>22</v>
      </c>
      <c r="W9" s="44">
        <v>23</v>
      </c>
      <c r="X9" s="82"/>
      <c r="Y9" s="82"/>
      <c r="Z9" s="83"/>
      <c r="AA9" s="82"/>
      <c r="AB9" s="82"/>
      <c r="AC9" s="84"/>
      <c r="AD9" s="7"/>
      <c r="AE9" s="7"/>
      <c r="AF9" s="7"/>
      <c r="AG9" s="7"/>
      <c r="AH9" s="7"/>
      <c r="AI9" s="7"/>
      <c r="AJ9"/>
      <c r="AK9"/>
      <c r="AL9"/>
      <c r="AM9"/>
      <c r="AN9"/>
      <c r="AO9"/>
      <c r="AP9"/>
      <c r="AQ9"/>
    </row>
    <row r="10" spans="1:43" ht="15" customHeight="1" hidden="1">
      <c r="A10" s="205" t="s">
        <v>78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74">
        <f aca="true" t="shared" si="0" ref="X10:X32">C10-D10-K10-L10-N10-P10-R10-S10-U10-V10-W10</f>
        <v>0</v>
      </c>
      <c r="Y10" s="85"/>
      <c r="Z10" s="86"/>
      <c r="AA10" s="87"/>
      <c r="AB10" s="87"/>
      <c r="AC10" s="87"/>
      <c r="AD10" s="87"/>
      <c r="AE10" s="87"/>
      <c r="AF10" s="87"/>
      <c r="AG10" s="88"/>
      <c r="AH10" s="89"/>
      <c r="AI10" s="89"/>
      <c r="AJ10" s="89"/>
      <c r="AK10"/>
      <c r="AL10"/>
      <c r="AM10"/>
      <c r="AN10"/>
      <c r="AO10"/>
      <c r="AP10"/>
      <c r="AQ10"/>
    </row>
    <row r="11" spans="1:43" ht="15" customHeight="1" hidden="1">
      <c r="A11" s="90" t="s">
        <v>79</v>
      </c>
      <c r="B11" s="2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74">
        <f t="shared" si="0"/>
        <v>0</v>
      </c>
      <c r="Y11" s="91"/>
      <c r="Z11" s="91"/>
      <c r="AA11" s="26"/>
      <c r="AB11" s="26"/>
      <c r="AC11" s="26"/>
      <c r="AD11" s="26"/>
      <c r="AE11" s="26"/>
      <c r="AF11" s="26"/>
      <c r="AG11" s="88"/>
      <c r="AH11" s="89"/>
      <c r="AI11" s="89"/>
      <c r="AJ11" s="89"/>
      <c r="AK11"/>
      <c r="AL11"/>
      <c r="AM11"/>
      <c r="AN11"/>
      <c r="AO11"/>
      <c r="AP11"/>
      <c r="AQ11"/>
    </row>
    <row r="12" spans="1:43" ht="15.75" hidden="1">
      <c r="A12" s="14">
        <v>1</v>
      </c>
      <c r="B12" s="21" t="s">
        <v>80</v>
      </c>
      <c r="C12" s="26">
        <f>D12+K12+L12+N12+P12+R12+S12+U12+V12+W12</f>
        <v>81159</v>
      </c>
      <c r="D12" s="26"/>
      <c r="E12" s="26"/>
      <c r="F12" s="26"/>
      <c r="G12" s="26"/>
      <c r="H12" s="26"/>
      <c r="I12" s="26"/>
      <c r="J12" s="26"/>
      <c r="K12" s="26"/>
      <c r="L12" s="26"/>
      <c r="M12" s="26">
        <v>13</v>
      </c>
      <c r="N12" s="26">
        <f>6243*13</f>
        <v>81159</v>
      </c>
      <c r="O12" s="26"/>
      <c r="P12" s="26"/>
      <c r="Q12" s="26"/>
      <c r="R12" s="26"/>
      <c r="S12" s="26"/>
      <c r="T12" s="26"/>
      <c r="U12" s="26"/>
      <c r="V12" s="26"/>
      <c r="W12" s="26"/>
      <c r="X12" s="74">
        <f t="shared" si="0"/>
        <v>0</v>
      </c>
      <c r="Y12" s="91"/>
      <c r="Z12" s="91" t="s">
        <v>29</v>
      </c>
      <c r="AA12" s="26"/>
      <c r="AB12" s="26"/>
      <c r="AC12" s="26"/>
      <c r="AD12" s="26"/>
      <c r="AE12" s="26"/>
      <c r="AF12" s="26"/>
      <c r="AG12" s="88"/>
      <c r="AH12" s="89"/>
      <c r="AI12" s="89"/>
      <c r="AJ12" s="89"/>
      <c r="AK12"/>
      <c r="AL12"/>
      <c r="AM12"/>
      <c r="AN12"/>
      <c r="AO12"/>
      <c r="AP12"/>
      <c r="AQ12"/>
    </row>
    <row r="13" spans="1:43" ht="15.75" hidden="1">
      <c r="A13" s="14"/>
      <c r="B13" s="21" t="s">
        <v>23</v>
      </c>
      <c r="C13" s="26">
        <f aca="true" t="shared" si="1" ref="C13:W13">SUM(C12:C12)</f>
        <v>81159</v>
      </c>
      <c r="D13" s="26">
        <f t="shared" si="1"/>
        <v>0</v>
      </c>
      <c r="E13" s="26">
        <f t="shared" si="1"/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13</v>
      </c>
      <c r="N13" s="26">
        <f t="shared" si="1"/>
        <v>81159</v>
      </c>
      <c r="O13" s="26">
        <f t="shared" si="1"/>
        <v>0</v>
      </c>
      <c r="P13" s="26">
        <f t="shared" si="1"/>
        <v>0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6">
        <f t="shared" si="1"/>
        <v>0</v>
      </c>
      <c r="U13" s="26">
        <f t="shared" si="1"/>
        <v>0</v>
      </c>
      <c r="V13" s="26">
        <f t="shared" si="1"/>
        <v>0</v>
      </c>
      <c r="W13" s="26">
        <f t="shared" si="1"/>
        <v>0</v>
      </c>
      <c r="X13" s="74">
        <f t="shared" si="0"/>
        <v>0</v>
      </c>
      <c r="Y13" s="91"/>
      <c r="Z13" s="91"/>
      <c r="AA13" s="26"/>
      <c r="AB13" s="26"/>
      <c r="AC13" s="26"/>
      <c r="AD13" s="26"/>
      <c r="AE13" s="26"/>
      <c r="AF13" s="26"/>
      <c r="AG13" s="88"/>
      <c r="AH13" s="89"/>
      <c r="AI13" s="89"/>
      <c r="AJ13" s="89"/>
      <c r="AK13"/>
      <c r="AL13"/>
      <c r="AM13"/>
      <c r="AN13"/>
      <c r="AO13"/>
      <c r="AP13"/>
      <c r="AQ13"/>
    </row>
    <row r="14" spans="1:43" ht="15" customHeight="1" hidden="1">
      <c r="A14" s="206" t="s">
        <v>82</v>
      </c>
      <c r="B14" s="206"/>
      <c r="C14" s="19">
        <f aca="true" t="shared" si="2" ref="C14:W14">C13</f>
        <v>81159</v>
      </c>
      <c r="D14" s="19">
        <f t="shared" si="2"/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19">
        <f t="shared" si="2"/>
        <v>13</v>
      </c>
      <c r="N14" s="19">
        <f t="shared" si="2"/>
        <v>81159</v>
      </c>
      <c r="O14" s="19">
        <f t="shared" si="2"/>
        <v>0</v>
      </c>
      <c r="P14" s="19">
        <f t="shared" si="2"/>
        <v>0</v>
      </c>
      <c r="Q14" s="19">
        <f t="shared" si="2"/>
        <v>0</v>
      </c>
      <c r="R14" s="19">
        <f t="shared" si="2"/>
        <v>0</v>
      </c>
      <c r="S14" s="19">
        <f t="shared" si="2"/>
        <v>0</v>
      </c>
      <c r="T14" s="19">
        <f t="shared" si="2"/>
        <v>0</v>
      </c>
      <c r="U14" s="19">
        <f t="shared" si="2"/>
        <v>0</v>
      </c>
      <c r="V14" s="19">
        <f t="shared" si="2"/>
        <v>0</v>
      </c>
      <c r="W14" s="19">
        <f t="shared" si="2"/>
        <v>0</v>
      </c>
      <c r="X14" s="74">
        <f t="shared" si="0"/>
        <v>0</v>
      </c>
      <c r="Y14" s="74"/>
      <c r="Z14" s="9"/>
      <c r="AA14" s="9"/>
      <c r="AB14" s="9"/>
      <c r="AC14" s="9"/>
      <c r="AD14" s="9"/>
      <c r="AE14" s="9"/>
      <c r="AF14" s="9"/>
      <c r="AG14" s="92"/>
      <c r="AH14" s="93"/>
      <c r="AI14" s="93"/>
      <c r="AJ14" s="93"/>
      <c r="AK14"/>
      <c r="AL14"/>
      <c r="AM14"/>
      <c r="AN14"/>
      <c r="AO14"/>
      <c r="AP14"/>
      <c r="AQ14"/>
    </row>
    <row r="15" spans="1:43" ht="15.75" hidden="1">
      <c r="A15" s="191" t="s">
        <v>121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74">
        <f t="shared" si="0"/>
        <v>0</v>
      </c>
      <c r="Y15" s="94"/>
      <c r="Z15" s="9"/>
      <c r="AA15" s="9"/>
      <c r="AB15" s="9"/>
      <c r="AC15" s="9"/>
      <c r="AD15" s="9"/>
      <c r="AE15" s="9"/>
      <c r="AF15" s="73"/>
      <c r="AG15" s="5"/>
      <c r="AH15" s="5"/>
      <c r="AI15" s="5"/>
      <c r="AJ15" s="5"/>
      <c r="AK15"/>
      <c r="AL15"/>
      <c r="AM15"/>
      <c r="AN15"/>
      <c r="AO15"/>
      <c r="AP15"/>
      <c r="AQ15"/>
    </row>
    <row r="16" spans="1:43" ht="15.75" hidden="1">
      <c r="A16" s="58" t="s">
        <v>122</v>
      </c>
      <c r="B16" s="5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74">
        <f t="shared" si="0"/>
        <v>0</v>
      </c>
      <c r="Y16" s="94"/>
      <c r="Z16" s="9"/>
      <c r="AA16" s="9"/>
      <c r="AB16" s="9"/>
      <c r="AC16" s="9"/>
      <c r="AD16" s="9"/>
      <c r="AE16" s="9"/>
      <c r="AF16" s="73"/>
      <c r="AG16" s="5"/>
      <c r="AH16" s="5"/>
      <c r="AI16" s="5"/>
      <c r="AJ16" s="5"/>
      <c r="AK16"/>
      <c r="AL16"/>
      <c r="AM16"/>
      <c r="AN16"/>
      <c r="AO16"/>
      <c r="AP16"/>
      <c r="AQ16"/>
    </row>
    <row r="17" spans="1:43" ht="15.75" hidden="1">
      <c r="A17" s="18">
        <v>2</v>
      </c>
      <c r="B17" s="21" t="s">
        <v>123</v>
      </c>
      <c r="C17" s="26">
        <f>D17+K17+L17+N17+P17+R17+S17+U17+V17+W17</f>
        <v>765113.9</v>
      </c>
      <c r="D17" s="26">
        <f>E17+F17+G17+H17+I17</f>
        <v>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765113.9</v>
      </c>
      <c r="X17" s="74">
        <f t="shared" si="0"/>
        <v>0</v>
      </c>
      <c r="Y17" s="74"/>
      <c r="Z17" s="9" t="s">
        <v>176</v>
      </c>
      <c r="AA17" s="9"/>
      <c r="AB17" s="9"/>
      <c r="AC17" s="9"/>
      <c r="AD17" s="9"/>
      <c r="AE17" s="9"/>
      <c r="AF17" s="73"/>
      <c r="AG17" s="5">
        <v>765113.9</v>
      </c>
      <c r="AH17" s="5"/>
      <c r="AI17" s="5"/>
      <c r="AJ17" s="5"/>
      <c r="AK17"/>
      <c r="AL17"/>
      <c r="AM17"/>
      <c r="AN17"/>
      <c r="AO17"/>
      <c r="AP17"/>
      <c r="AQ17"/>
    </row>
    <row r="18" spans="1:43" ht="15.75" hidden="1">
      <c r="A18" s="29" t="s">
        <v>23</v>
      </c>
      <c r="B18" s="29"/>
      <c r="C18" s="26">
        <f aca="true" t="shared" si="3" ref="C18:W18">SUM(C17:C17)</f>
        <v>765113.9</v>
      </c>
      <c r="D18" s="26">
        <f t="shared" si="3"/>
        <v>0</v>
      </c>
      <c r="E18" s="26">
        <f t="shared" si="3"/>
        <v>0</v>
      </c>
      <c r="F18" s="26">
        <f t="shared" si="3"/>
        <v>0</v>
      </c>
      <c r="G18" s="26">
        <f t="shared" si="3"/>
        <v>0</v>
      </c>
      <c r="H18" s="26">
        <f t="shared" si="3"/>
        <v>0</v>
      </c>
      <c r="I18" s="26">
        <f t="shared" si="3"/>
        <v>0</v>
      </c>
      <c r="J18" s="26">
        <f t="shared" si="3"/>
        <v>0</v>
      </c>
      <c r="K18" s="26">
        <f t="shared" si="3"/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6">
        <f t="shared" si="3"/>
        <v>0</v>
      </c>
      <c r="P18" s="26">
        <f t="shared" si="3"/>
        <v>0</v>
      </c>
      <c r="Q18" s="26">
        <f t="shared" si="3"/>
        <v>0</v>
      </c>
      <c r="R18" s="26">
        <f t="shared" si="3"/>
        <v>0</v>
      </c>
      <c r="S18" s="26">
        <f t="shared" si="3"/>
        <v>0</v>
      </c>
      <c r="T18" s="26">
        <f t="shared" si="3"/>
        <v>0</v>
      </c>
      <c r="U18" s="26">
        <f t="shared" si="3"/>
        <v>0</v>
      </c>
      <c r="V18" s="26">
        <f t="shared" si="3"/>
        <v>0</v>
      </c>
      <c r="W18" s="26">
        <f t="shared" si="3"/>
        <v>765113.9</v>
      </c>
      <c r="X18" s="74">
        <f t="shared" si="0"/>
        <v>0</v>
      </c>
      <c r="Y18" s="74"/>
      <c r="Z18" s="9"/>
      <c r="AA18" s="9"/>
      <c r="AB18" s="9"/>
      <c r="AC18" s="9"/>
      <c r="AD18" s="9"/>
      <c r="AE18" s="9"/>
      <c r="AF18" s="73"/>
      <c r="AG18" s="5"/>
      <c r="AH18" s="5"/>
      <c r="AI18" s="5"/>
      <c r="AJ18" s="5"/>
      <c r="AK18"/>
      <c r="AL18"/>
      <c r="AM18"/>
      <c r="AN18"/>
      <c r="AO18"/>
      <c r="AP18"/>
      <c r="AQ18"/>
    </row>
    <row r="19" spans="1:43" ht="15.75" hidden="1">
      <c r="A19" s="41" t="s">
        <v>195</v>
      </c>
      <c r="B19" s="41"/>
      <c r="C19" s="19">
        <f aca="true" t="shared" si="4" ref="C19:W19">C18</f>
        <v>765113.9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19">
        <f t="shared" si="4"/>
        <v>0</v>
      </c>
      <c r="Q19" s="19">
        <f t="shared" si="4"/>
        <v>0</v>
      </c>
      <c r="R19" s="19">
        <f t="shared" si="4"/>
        <v>0</v>
      </c>
      <c r="S19" s="19">
        <f t="shared" si="4"/>
        <v>0</v>
      </c>
      <c r="T19" s="19">
        <f t="shared" si="4"/>
        <v>0</v>
      </c>
      <c r="U19" s="19">
        <f t="shared" si="4"/>
        <v>0</v>
      </c>
      <c r="V19" s="19">
        <f t="shared" si="4"/>
        <v>0</v>
      </c>
      <c r="W19" s="19">
        <f t="shared" si="4"/>
        <v>765113.9</v>
      </c>
      <c r="X19" s="74">
        <f t="shared" si="0"/>
        <v>0</v>
      </c>
      <c r="Y19" s="74"/>
      <c r="Z19" s="9"/>
      <c r="AA19" s="9"/>
      <c r="AB19" s="9"/>
      <c r="AC19" s="9"/>
      <c r="AD19" s="9"/>
      <c r="AE19" s="9"/>
      <c r="AF19" s="73"/>
      <c r="AG19" s="5"/>
      <c r="AH19" s="5"/>
      <c r="AI19" s="5"/>
      <c r="AJ19" s="5"/>
      <c r="AK19"/>
      <c r="AL19"/>
      <c r="AM19"/>
      <c r="AN19"/>
      <c r="AO19"/>
      <c r="AP19"/>
      <c r="AQ19"/>
    </row>
    <row r="20" spans="1:43" ht="15.75" hidden="1">
      <c r="A20" s="191" t="s">
        <v>145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74">
        <f t="shared" si="0"/>
        <v>0</v>
      </c>
      <c r="Y20" s="94"/>
      <c r="Z20" s="94"/>
      <c r="AA20" s="94" t="s">
        <v>196</v>
      </c>
      <c r="AB20" s="94" t="s">
        <v>197</v>
      </c>
      <c r="AC20" s="94" t="s">
        <v>198</v>
      </c>
      <c r="AD20" s="9" t="s">
        <v>199</v>
      </c>
      <c r="AE20" s="9" t="s">
        <v>200</v>
      </c>
      <c r="AF20" s="9"/>
      <c r="AG20" s="73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30.75" customHeight="1">
      <c r="A21" s="207" t="s">
        <v>146</v>
      </c>
      <c r="B21" s="207"/>
      <c r="C21" s="207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74">
        <f t="shared" si="0"/>
        <v>0</v>
      </c>
      <c r="Y21" s="74"/>
      <c r="Z21" s="74"/>
      <c r="AA21" s="74"/>
      <c r="AB21" s="74"/>
      <c r="AC21" s="74"/>
      <c r="AD21" s="74"/>
      <c r="AE21" s="9"/>
      <c r="AF21" s="9"/>
      <c r="AG21" s="73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30.75" customHeight="1">
      <c r="A22" s="97">
        <v>1</v>
      </c>
      <c r="B22" s="98" t="s">
        <v>147</v>
      </c>
      <c r="C22" s="96">
        <f>D22+K22+L22+N22+P22+R22+S22+U22+V22+W22</f>
        <v>2815579.2</v>
      </c>
      <c r="D22" s="96">
        <f>E22+F22+G22+H22+I22</f>
        <v>2815579.2</v>
      </c>
      <c r="E22" s="96">
        <v>2815579.2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74">
        <f t="shared" si="0"/>
        <v>0</v>
      </c>
      <c r="Y22" s="74"/>
      <c r="Z22" s="74"/>
      <c r="AA22" s="74"/>
      <c r="AB22" s="74"/>
      <c r="AC22" s="74"/>
      <c r="AD22" s="74"/>
      <c r="AE22" s="9">
        <v>231370.32</v>
      </c>
      <c r="AF22" s="9"/>
      <c r="AG22" s="73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30.75" customHeight="1">
      <c r="A23" s="208" t="s">
        <v>23</v>
      </c>
      <c r="B23" s="208"/>
      <c r="C23" s="96">
        <f aca="true" t="shared" si="5" ref="C23:W23">SUM(C22:C22)</f>
        <v>2815579.2</v>
      </c>
      <c r="D23" s="96">
        <f t="shared" si="5"/>
        <v>2815579.2</v>
      </c>
      <c r="E23" s="96">
        <f t="shared" si="5"/>
        <v>2815579.2</v>
      </c>
      <c r="F23" s="96">
        <f t="shared" si="5"/>
        <v>0</v>
      </c>
      <c r="G23" s="96">
        <f t="shared" si="5"/>
        <v>0</v>
      </c>
      <c r="H23" s="96">
        <f t="shared" si="5"/>
        <v>0</v>
      </c>
      <c r="I23" s="96">
        <f t="shared" si="5"/>
        <v>0</v>
      </c>
      <c r="J23" s="96">
        <f t="shared" si="5"/>
        <v>0</v>
      </c>
      <c r="K23" s="96">
        <f t="shared" si="5"/>
        <v>0</v>
      </c>
      <c r="L23" s="96">
        <f t="shared" si="5"/>
        <v>0</v>
      </c>
      <c r="M23" s="96">
        <f t="shared" si="5"/>
        <v>0</v>
      </c>
      <c r="N23" s="96">
        <f t="shared" si="5"/>
        <v>0</v>
      </c>
      <c r="O23" s="96">
        <f t="shared" si="5"/>
        <v>0</v>
      </c>
      <c r="P23" s="96">
        <f t="shared" si="5"/>
        <v>0</v>
      </c>
      <c r="Q23" s="96">
        <f t="shared" si="5"/>
        <v>0</v>
      </c>
      <c r="R23" s="96">
        <f t="shared" si="5"/>
        <v>0</v>
      </c>
      <c r="S23" s="96">
        <f t="shared" si="5"/>
        <v>0</v>
      </c>
      <c r="T23" s="96">
        <f t="shared" si="5"/>
        <v>0</v>
      </c>
      <c r="U23" s="96">
        <f t="shared" si="5"/>
        <v>0</v>
      </c>
      <c r="V23" s="96">
        <f t="shared" si="5"/>
        <v>0</v>
      </c>
      <c r="W23" s="96">
        <f t="shared" si="5"/>
        <v>0</v>
      </c>
      <c r="X23" s="74">
        <f t="shared" si="0"/>
        <v>0</v>
      </c>
      <c r="Y23" s="74"/>
      <c r="Z23" s="100"/>
      <c r="AA23" s="74"/>
      <c r="AB23" s="74"/>
      <c r="AC23" s="74"/>
      <c r="AD23" s="74"/>
      <c r="AE23" s="9"/>
      <c r="AF23" s="9"/>
      <c r="AG23" s="73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30.75" customHeight="1" hidden="1">
      <c r="A24" s="209" t="s">
        <v>152</v>
      </c>
      <c r="B24" s="209"/>
      <c r="C24" s="95">
        <f aca="true" t="shared" si="6" ref="C24:W24">C23</f>
        <v>2815579.2</v>
      </c>
      <c r="D24" s="95">
        <f t="shared" si="6"/>
        <v>2815579.2</v>
      </c>
      <c r="E24" s="95">
        <f t="shared" si="6"/>
        <v>2815579.2</v>
      </c>
      <c r="F24" s="95">
        <f t="shared" si="6"/>
        <v>0</v>
      </c>
      <c r="G24" s="95">
        <f t="shared" si="6"/>
        <v>0</v>
      </c>
      <c r="H24" s="95">
        <f t="shared" si="6"/>
        <v>0</v>
      </c>
      <c r="I24" s="95">
        <f t="shared" si="6"/>
        <v>0</v>
      </c>
      <c r="J24" s="95">
        <f t="shared" si="6"/>
        <v>0</v>
      </c>
      <c r="K24" s="95">
        <f t="shared" si="6"/>
        <v>0</v>
      </c>
      <c r="L24" s="95">
        <f t="shared" si="6"/>
        <v>0</v>
      </c>
      <c r="M24" s="95">
        <f t="shared" si="6"/>
        <v>0</v>
      </c>
      <c r="N24" s="95">
        <f t="shared" si="6"/>
        <v>0</v>
      </c>
      <c r="O24" s="95">
        <f t="shared" si="6"/>
        <v>0</v>
      </c>
      <c r="P24" s="95">
        <f t="shared" si="6"/>
        <v>0</v>
      </c>
      <c r="Q24" s="95">
        <f t="shared" si="6"/>
        <v>0</v>
      </c>
      <c r="R24" s="95">
        <f t="shared" si="6"/>
        <v>0</v>
      </c>
      <c r="S24" s="95">
        <f t="shared" si="6"/>
        <v>0</v>
      </c>
      <c r="T24" s="95">
        <f t="shared" si="6"/>
        <v>0</v>
      </c>
      <c r="U24" s="95">
        <f t="shared" si="6"/>
        <v>0</v>
      </c>
      <c r="V24" s="95">
        <f t="shared" si="6"/>
        <v>0</v>
      </c>
      <c r="W24" s="95">
        <f t="shared" si="6"/>
        <v>0</v>
      </c>
      <c r="X24" s="74">
        <f t="shared" si="0"/>
        <v>0</v>
      </c>
      <c r="Y24" s="74"/>
      <c r="Z24" s="100"/>
      <c r="AA24" s="74"/>
      <c r="AB24" s="74"/>
      <c r="AC24" s="74"/>
      <c r="AD24" s="74"/>
      <c r="AE24" s="9"/>
      <c r="AF24" s="9"/>
      <c r="AG24" s="73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30.75" customHeight="1" hidden="1">
      <c r="A25" s="210" t="s">
        <v>157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74">
        <f t="shared" si="0"/>
        <v>0</v>
      </c>
      <c r="Y25" s="101"/>
      <c r="Z25" s="102"/>
      <c r="AA25" s="87"/>
      <c r="AB25" s="87"/>
      <c r="AC25" s="87"/>
      <c r="AD25" s="87"/>
      <c r="AE25" s="87"/>
      <c r="AF25" s="87"/>
      <c r="AG25" s="87"/>
      <c r="AH25" s="87"/>
      <c r="AI25" s="88"/>
      <c r="AJ25" s="89"/>
      <c r="AK25" s="89"/>
      <c r="AL25" s="5"/>
      <c r="AM25"/>
      <c r="AN25"/>
      <c r="AO25"/>
      <c r="AP25"/>
      <c r="AQ25"/>
    </row>
    <row r="26" spans="1:43" ht="30.75" customHeight="1" hidden="1">
      <c r="A26" s="103" t="s">
        <v>158</v>
      </c>
      <c r="B26" s="98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74">
        <f t="shared" si="0"/>
        <v>0</v>
      </c>
      <c r="Y26" s="104"/>
      <c r="Z26" s="105"/>
      <c r="AA26" s="26"/>
      <c r="AB26" s="26"/>
      <c r="AC26" s="26"/>
      <c r="AD26" s="26"/>
      <c r="AE26" s="26"/>
      <c r="AF26" s="26"/>
      <c r="AG26" s="26"/>
      <c r="AH26" s="26"/>
      <c r="AI26" s="88"/>
      <c r="AJ26" s="89"/>
      <c r="AK26" s="28"/>
      <c r="AL26" s="5"/>
      <c r="AM26"/>
      <c r="AN26"/>
      <c r="AO26"/>
      <c r="AP26"/>
      <c r="AQ26"/>
    </row>
    <row r="27" spans="1:43" ht="30.75" customHeight="1" hidden="1">
      <c r="A27" s="97">
        <v>4</v>
      </c>
      <c r="B27" s="98" t="s">
        <v>159</v>
      </c>
      <c r="C27" s="96">
        <f>D27+K27+L27+N27+P27+R27+S27+U27+V27+W27</f>
        <v>1493606.71</v>
      </c>
      <c r="D27" s="96">
        <f>E27+F27+G27+H27+I27</f>
        <v>0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>
        <v>1493606.71</v>
      </c>
      <c r="S27" s="96"/>
      <c r="T27" s="96"/>
      <c r="U27" s="96"/>
      <c r="V27" s="96"/>
      <c r="W27" s="96"/>
      <c r="X27" s="74">
        <f t="shared" si="0"/>
        <v>0</v>
      </c>
      <c r="Y27" s="104"/>
      <c r="Z27" s="105" t="s">
        <v>201</v>
      </c>
      <c r="AA27" s="26"/>
      <c r="AB27" s="26"/>
      <c r="AC27" s="26"/>
      <c r="AD27" s="26"/>
      <c r="AE27" s="26"/>
      <c r="AF27" s="26"/>
      <c r="AG27" s="26"/>
      <c r="AH27" s="26"/>
      <c r="AI27" s="88"/>
      <c r="AJ27" s="89"/>
      <c r="AK27" s="28"/>
      <c r="AL27" s="5"/>
      <c r="AM27"/>
      <c r="AN27"/>
      <c r="AO27"/>
      <c r="AP27"/>
      <c r="AQ27"/>
    </row>
    <row r="28" spans="1:43" ht="30.75" customHeight="1" hidden="1">
      <c r="A28" s="99" t="s">
        <v>23</v>
      </c>
      <c r="B28" s="99"/>
      <c r="C28" s="96">
        <f aca="true" t="shared" si="7" ref="C28:W28">SUM(C27:C27)</f>
        <v>1493606.71</v>
      </c>
      <c r="D28" s="96">
        <f t="shared" si="7"/>
        <v>0</v>
      </c>
      <c r="E28" s="96">
        <f t="shared" si="7"/>
        <v>0</v>
      </c>
      <c r="F28" s="96">
        <f t="shared" si="7"/>
        <v>0</v>
      </c>
      <c r="G28" s="96">
        <f t="shared" si="7"/>
        <v>0</v>
      </c>
      <c r="H28" s="96">
        <f t="shared" si="7"/>
        <v>0</v>
      </c>
      <c r="I28" s="96">
        <f t="shared" si="7"/>
        <v>0</v>
      </c>
      <c r="J28" s="96">
        <f t="shared" si="7"/>
        <v>0</v>
      </c>
      <c r="K28" s="96">
        <f t="shared" si="7"/>
        <v>0</v>
      </c>
      <c r="L28" s="96">
        <f t="shared" si="7"/>
        <v>0</v>
      </c>
      <c r="M28" s="96">
        <f t="shared" si="7"/>
        <v>0</v>
      </c>
      <c r="N28" s="96">
        <f t="shared" si="7"/>
        <v>0</v>
      </c>
      <c r="O28" s="96">
        <f t="shared" si="7"/>
        <v>0</v>
      </c>
      <c r="P28" s="96">
        <f t="shared" si="7"/>
        <v>0</v>
      </c>
      <c r="Q28" s="96">
        <f t="shared" si="7"/>
        <v>0</v>
      </c>
      <c r="R28" s="96">
        <f t="shared" si="7"/>
        <v>1493606.71</v>
      </c>
      <c r="S28" s="96">
        <f t="shared" si="7"/>
        <v>0</v>
      </c>
      <c r="T28" s="96">
        <f t="shared" si="7"/>
        <v>0</v>
      </c>
      <c r="U28" s="96">
        <f t="shared" si="7"/>
        <v>0</v>
      </c>
      <c r="V28" s="96">
        <f t="shared" si="7"/>
        <v>0</v>
      </c>
      <c r="W28" s="96">
        <f t="shared" si="7"/>
        <v>0</v>
      </c>
      <c r="X28" s="74">
        <f t="shared" si="0"/>
        <v>0</v>
      </c>
      <c r="Y28" s="74"/>
      <c r="Z28" s="100"/>
      <c r="AA28" s="74"/>
      <c r="AB28" s="74"/>
      <c r="AC28" s="74"/>
      <c r="AD28" s="74"/>
      <c r="AE28" s="9"/>
      <c r="AF28" s="9"/>
      <c r="AG28" s="73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38" ht="30.75" customHeight="1" hidden="1">
      <c r="A29" s="99"/>
      <c r="B29" s="106" t="s">
        <v>160</v>
      </c>
      <c r="C29" s="95">
        <f aca="true" t="shared" si="8" ref="C29:W29">C24+C14+C19+C28</f>
        <v>5155458.8100000005</v>
      </c>
      <c r="D29" s="95">
        <f t="shared" si="8"/>
        <v>2815579.2</v>
      </c>
      <c r="E29" s="95">
        <f t="shared" si="8"/>
        <v>2815579.2</v>
      </c>
      <c r="F29" s="95">
        <f t="shared" si="8"/>
        <v>0</v>
      </c>
      <c r="G29" s="95">
        <f t="shared" si="8"/>
        <v>0</v>
      </c>
      <c r="H29" s="95">
        <f t="shared" si="8"/>
        <v>0</v>
      </c>
      <c r="I29" s="95">
        <f t="shared" si="8"/>
        <v>0</v>
      </c>
      <c r="J29" s="95">
        <f t="shared" si="8"/>
        <v>0</v>
      </c>
      <c r="K29" s="95">
        <f t="shared" si="8"/>
        <v>0</v>
      </c>
      <c r="L29" s="95">
        <f t="shared" si="8"/>
        <v>0</v>
      </c>
      <c r="M29" s="95">
        <f t="shared" si="8"/>
        <v>13</v>
      </c>
      <c r="N29" s="95">
        <f t="shared" si="8"/>
        <v>81159</v>
      </c>
      <c r="O29" s="95">
        <f t="shared" si="8"/>
        <v>0</v>
      </c>
      <c r="P29" s="95">
        <f t="shared" si="8"/>
        <v>0</v>
      </c>
      <c r="Q29" s="95">
        <f t="shared" si="8"/>
        <v>0</v>
      </c>
      <c r="R29" s="95">
        <f t="shared" si="8"/>
        <v>1493606.71</v>
      </c>
      <c r="S29" s="95">
        <f t="shared" si="8"/>
        <v>0</v>
      </c>
      <c r="T29" s="95">
        <f t="shared" si="8"/>
        <v>0</v>
      </c>
      <c r="U29" s="95">
        <f t="shared" si="8"/>
        <v>0</v>
      </c>
      <c r="V29" s="95">
        <f t="shared" si="8"/>
        <v>0</v>
      </c>
      <c r="W29" s="95">
        <f t="shared" si="8"/>
        <v>765113.9</v>
      </c>
      <c r="X29" s="74">
        <f t="shared" si="0"/>
        <v>0</v>
      </c>
      <c r="Y29" s="74"/>
      <c r="Z29" s="107"/>
      <c r="AA29" s="26"/>
      <c r="AB29" s="26"/>
      <c r="AC29" s="26"/>
      <c r="AD29" s="26"/>
      <c r="AE29" s="26"/>
      <c r="AF29" s="26"/>
      <c r="AG29" s="26"/>
      <c r="AH29" s="26"/>
      <c r="AI29" s="88"/>
      <c r="AJ29" s="89"/>
      <c r="AK29" s="28"/>
      <c r="AL29" s="5"/>
    </row>
    <row r="30" spans="1:25" ht="30.75" customHeight="1">
      <c r="A30" s="108"/>
      <c r="B30" s="109" t="s">
        <v>161</v>
      </c>
      <c r="C30" s="95">
        <f>C24*2.14/100</f>
        <v>60253.39488000001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74">
        <f t="shared" si="0"/>
        <v>60253.39488000001</v>
      </c>
      <c r="Y30" s="9"/>
    </row>
    <row r="31" spans="1:25" ht="30.75" customHeight="1">
      <c r="A31" s="108"/>
      <c r="B31" s="110" t="s">
        <v>162</v>
      </c>
      <c r="C31" s="95">
        <f>C24+C30</f>
        <v>2875832.59488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74">
        <f t="shared" si="0"/>
        <v>2875832.59488</v>
      </c>
      <c r="Y31" s="9"/>
    </row>
    <row r="32" spans="3:25" ht="30.7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74">
        <f t="shared" si="0"/>
        <v>0</v>
      </c>
      <c r="Y32" s="9"/>
    </row>
  </sheetData>
  <sheetProtection selectLockedCells="1" selectUnlockedCells="1"/>
  <autoFilter ref="A8:AQ31"/>
  <mergeCells count="35">
    <mergeCell ref="A23:B23"/>
    <mergeCell ref="A24:B24"/>
    <mergeCell ref="A25:W25"/>
    <mergeCell ref="L5:L7"/>
    <mergeCell ref="A10:W10"/>
    <mergeCell ref="A14:B14"/>
    <mergeCell ref="A15:W15"/>
    <mergeCell ref="A20:W20"/>
    <mergeCell ref="A21:C21"/>
    <mergeCell ref="AG4:AG8"/>
    <mergeCell ref="AH4:AH8"/>
    <mergeCell ref="D5:D7"/>
    <mergeCell ref="E5:E7"/>
    <mergeCell ref="F5:F7"/>
    <mergeCell ref="G5:G7"/>
    <mergeCell ref="H5:H7"/>
    <mergeCell ref="I5:I7"/>
    <mergeCell ref="J5:J7"/>
    <mergeCell ref="K5:K7"/>
    <mergeCell ref="Q4:R7"/>
    <mergeCell ref="S4:S7"/>
    <mergeCell ref="T4:U7"/>
    <mergeCell ref="V4:V7"/>
    <mergeCell ref="W4:W7"/>
    <mergeCell ref="AF4:AF8"/>
    <mergeCell ref="A1:W1"/>
    <mergeCell ref="AF2:AH2"/>
    <mergeCell ref="A3:A7"/>
    <mergeCell ref="B3:B7"/>
    <mergeCell ref="C3:C6"/>
    <mergeCell ref="D3:W3"/>
    <mergeCell ref="D4:I4"/>
    <mergeCell ref="J4:L4"/>
    <mergeCell ref="M4:N7"/>
    <mergeCell ref="O4:P7"/>
  </mergeCells>
  <printOptions/>
  <pageMargins left="0.2362204724409449" right="0.2362204724409449" top="0.5511811023622047" bottom="0.3937007874015748" header="0.5118110236220472" footer="0.2755905511811024"/>
  <pageSetup horizontalDpi="300" verticalDpi="300" orientation="landscape" paperSize="9" scale="35" r:id="rId1"/>
  <headerFooter alignWithMargins="0">
    <oddFooter>&amp;CСтраница &amp;P&amp;RРаздел 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V115"/>
  <sheetViews>
    <sheetView tabSelected="1" view="pageBreakPreview" zoomScale="70" zoomScaleNormal="70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7" sqref="B7"/>
    </sheetView>
  </sheetViews>
  <sheetFormatPr defaultColWidth="9.140625" defaultRowHeight="15"/>
  <cols>
    <col min="1" max="1" width="7.28125" style="111" customWidth="1"/>
    <col min="2" max="2" width="54.421875" style="111" customWidth="1"/>
    <col min="3" max="3" width="20.421875" style="9" customWidth="1"/>
    <col min="4" max="4" width="19.140625" style="9" customWidth="1"/>
    <col min="5" max="5" width="17.8515625" style="9" customWidth="1"/>
    <col min="6" max="6" width="18.00390625" style="9" customWidth="1"/>
    <col min="7" max="7" width="19.00390625" style="9" customWidth="1"/>
    <col min="8" max="8" width="16.57421875" style="9" customWidth="1"/>
    <col min="9" max="9" width="19.7109375" style="9" customWidth="1"/>
    <col min="10" max="10" width="8.421875" style="9" customWidth="1"/>
    <col min="11" max="11" width="19.8515625" style="9" customWidth="1"/>
    <col min="12" max="12" width="14.57421875" style="9" customWidth="1"/>
    <col min="13" max="13" width="12.57421875" style="9" customWidth="1"/>
    <col min="14" max="14" width="19.140625" style="9" customWidth="1"/>
    <col min="15" max="15" width="11.8515625" style="9" customWidth="1"/>
    <col min="16" max="16" width="18.7109375" style="9" customWidth="1"/>
    <col min="17" max="17" width="13.00390625" style="9" customWidth="1"/>
    <col min="18" max="18" width="19.57421875" style="9" customWidth="1"/>
    <col min="19" max="19" width="16.140625" style="9" customWidth="1"/>
    <col min="20" max="20" width="11.7109375" style="9" customWidth="1"/>
    <col min="21" max="21" width="17.57421875" style="9" customWidth="1"/>
    <col min="22" max="22" width="16.28125" style="9" customWidth="1"/>
    <col min="23" max="23" width="19.7109375" style="9" customWidth="1"/>
    <col min="24" max="24" width="0" style="9" hidden="1" customWidth="1"/>
    <col min="25" max="41" width="0" style="112" hidden="1" customWidth="1"/>
    <col min="42" max="16384" width="9.140625" style="112" customWidth="1"/>
  </cols>
  <sheetData>
    <row r="1" spans="1:256" ht="15.75">
      <c r="A1" s="199" t="s">
        <v>202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70"/>
      <c r="Y1" s="70"/>
      <c r="Z1" s="70"/>
      <c r="AA1" s="70"/>
      <c r="AB1" s="70"/>
      <c r="AC1" s="5"/>
      <c r="AD1" s="5"/>
      <c r="AE1" s="5"/>
      <c r="AF1" s="5"/>
      <c r="AG1" s="5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113"/>
      <c r="B2" s="7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9"/>
      <c r="Z2" s="9"/>
      <c r="AA2" s="73"/>
      <c r="AB2" s="5"/>
      <c r="AC2" s="5"/>
      <c r="AD2" s="5"/>
      <c r="AE2" s="200" t="s">
        <v>164</v>
      </c>
      <c r="AF2" s="200"/>
      <c r="AG2" s="200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47.25">
      <c r="A3" s="114" t="s">
        <v>3</v>
      </c>
      <c r="B3" s="115" t="s">
        <v>4</v>
      </c>
      <c r="C3" s="75" t="s">
        <v>165</v>
      </c>
      <c r="D3" s="116" t="s">
        <v>166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74"/>
      <c r="Y3" s="74"/>
      <c r="Z3" s="77"/>
      <c r="AA3" s="73"/>
      <c r="AB3" s="5"/>
      <c r="AC3" s="5"/>
      <c r="AD3" s="5"/>
      <c r="AE3" s="5"/>
      <c r="AF3" s="5"/>
      <c r="AG3" s="5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8.25" customHeight="1">
      <c r="A4" s="117"/>
      <c r="B4" s="118"/>
      <c r="C4" s="79"/>
      <c r="D4" s="204" t="s">
        <v>167</v>
      </c>
      <c r="E4" s="204"/>
      <c r="F4" s="204"/>
      <c r="G4" s="204"/>
      <c r="H4" s="204"/>
      <c r="I4" s="204"/>
      <c r="J4" s="204" t="s">
        <v>168</v>
      </c>
      <c r="K4" s="204"/>
      <c r="L4" s="204"/>
      <c r="M4" s="204" t="s">
        <v>169</v>
      </c>
      <c r="N4" s="204"/>
      <c r="O4" s="204" t="s">
        <v>170</v>
      </c>
      <c r="P4" s="204"/>
      <c r="Q4" s="204" t="s">
        <v>171</v>
      </c>
      <c r="R4" s="204"/>
      <c r="S4" s="119"/>
      <c r="T4" s="204" t="s">
        <v>173</v>
      </c>
      <c r="U4" s="204"/>
      <c r="V4" s="204" t="s">
        <v>174</v>
      </c>
      <c r="W4" s="204" t="s">
        <v>175</v>
      </c>
      <c r="X4" s="75"/>
      <c r="Y4" s="15"/>
      <c r="Z4" s="15"/>
      <c r="AA4" s="15"/>
      <c r="AB4" s="15"/>
      <c r="AC4" s="15"/>
      <c r="AD4" s="15"/>
      <c r="AE4" s="15"/>
      <c r="AF4" s="184" t="s">
        <v>176</v>
      </c>
      <c r="AG4" s="184" t="s">
        <v>177</v>
      </c>
      <c r="AH4" s="211" t="s">
        <v>178</v>
      </c>
      <c r="AI4" s="212" t="s">
        <v>203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117"/>
      <c r="B5" s="118"/>
      <c r="C5" s="79"/>
      <c r="D5" s="204" t="s">
        <v>179</v>
      </c>
      <c r="E5" s="204" t="s">
        <v>180</v>
      </c>
      <c r="F5" s="204" t="s">
        <v>181</v>
      </c>
      <c r="G5" s="204" t="s">
        <v>182</v>
      </c>
      <c r="H5" s="204" t="s">
        <v>183</v>
      </c>
      <c r="I5" s="204" t="s">
        <v>184</v>
      </c>
      <c r="J5" s="204"/>
      <c r="K5" s="204" t="s">
        <v>185</v>
      </c>
      <c r="L5" s="204" t="s">
        <v>186</v>
      </c>
      <c r="M5" s="204"/>
      <c r="N5" s="204"/>
      <c r="O5" s="204"/>
      <c r="P5" s="204"/>
      <c r="Q5" s="204"/>
      <c r="R5" s="204"/>
      <c r="S5" s="107"/>
      <c r="T5" s="204"/>
      <c r="U5" s="204"/>
      <c r="V5" s="204"/>
      <c r="W5" s="204"/>
      <c r="X5" s="79"/>
      <c r="Y5" s="15"/>
      <c r="Z5" s="15"/>
      <c r="AA5" s="15"/>
      <c r="AB5" s="15"/>
      <c r="AC5" s="15"/>
      <c r="AD5" s="15"/>
      <c r="AE5" s="15"/>
      <c r="AF5" s="184"/>
      <c r="AG5" s="184"/>
      <c r="AH5" s="211"/>
      <c r="AI5" s="212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>
      <c r="A6" s="117"/>
      <c r="B6" s="118"/>
      <c r="C6" s="79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107" t="s">
        <v>172</v>
      </c>
      <c r="T6" s="204"/>
      <c r="U6" s="204"/>
      <c r="V6" s="204"/>
      <c r="W6" s="204"/>
      <c r="X6" s="79"/>
      <c r="Y6" s="15" t="s">
        <v>187</v>
      </c>
      <c r="Z6" s="15" t="s">
        <v>188</v>
      </c>
      <c r="AA6" s="15" t="s">
        <v>198</v>
      </c>
      <c r="AB6" s="15" t="s">
        <v>190</v>
      </c>
      <c r="AC6" s="15" t="s">
        <v>189</v>
      </c>
      <c r="AD6" s="15" t="s">
        <v>191</v>
      </c>
      <c r="AE6" s="15" t="s">
        <v>204</v>
      </c>
      <c r="AF6" s="184"/>
      <c r="AG6" s="184"/>
      <c r="AH6" s="211"/>
      <c r="AI6" s="212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5.75" customHeight="1">
      <c r="A7" s="120"/>
      <c r="B7" s="121"/>
      <c r="C7" s="80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122"/>
      <c r="T7" s="204"/>
      <c r="U7" s="204"/>
      <c r="V7" s="204"/>
      <c r="W7" s="204"/>
      <c r="X7" s="80"/>
      <c r="Y7" s="15"/>
      <c r="Z7" s="15"/>
      <c r="AA7" s="15"/>
      <c r="AB7" s="15"/>
      <c r="AC7" s="15"/>
      <c r="AD7" s="15"/>
      <c r="AE7" s="15"/>
      <c r="AF7" s="184"/>
      <c r="AG7" s="184"/>
      <c r="AH7" s="211"/>
      <c r="AI7" s="212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123"/>
      <c r="B8" s="124"/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192</v>
      </c>
      <c r="K8" s="15" t="s">
        <v>17</v>
      </c>
      <c r="L8" s="15" t="s">
        <v>17</v>
      </c>
      <c r="M8" s="15" t="s">
        <v>193</v>
      </c>
      <c r="N8" s="15" t="s">
        <v>17</v>
      </c>
      <c r="O8" s="15" t="s">
        <v>193</v>
      </c>
      <c r="P8" s="15" t="s">
        <v>17</v>
      </c>
      <c r="Q8" s="15" t="s">
        <v>193</v>
      </c>
      <c r="R8" s="15" t="s">
        <v>17</v>
      </c>
      <c r="S8" s="15" t="s">
        <v>17</v>
      </c>
      <c r="T8" s="15" t="s">
        <v>194</v>
      </c>
      <c r="U8" s="15" t="s">
        <v>17</v>
      </c>
      <c r="V8" s="15" t="s">
        <v>17</v>
      </c>
      <c r="W8" s="15" t="s">
        <v>17</v>
      </c>
      <c r="X8" s="15"/>
      <c r="Y8" s="15"/>
      <c r="Z8" s="15"/>
      <c r="AA8" s="15"/>
      <c r="AB8" s="15"/>
      <c r="AC8" s="15"/>
      <c r="AD8" s="15"/>
      <c r="AE8" s="15"/>
      <c r="AF8" s="184"/>
      <c r="AG8" s="184"/>
      <c r="AH8" s="211"/>
      <c r="AI8" s="212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18">
        <v>1</v>
      </c>
      <c r="B9" s="44">
        <v>2</v>
      </c>
      <c r="C9" s="18">
        <v>3</v>
      </c>
      <c r="D9" s="44">
        <v>4</v>
      </c>
      <c r="E9" s="18">
        <v>5</v>
      </c>
      <c r="F9" s="44">
        <v>6</v>
      </c>
      <c r="G9" s="18">
        <v>7</v>
      </c>
      <c r="H9" s="44">
        <v>8</v>
      </c>
      <c r="I9" s="18">
        <v>9</v>
      </c>
      <c r="J9" s="44">
        <v>10</v>
      </c>
      <c r="K9" s="18">
        <v>11</v>
      </c>
      <c r="L9" s="44">
        <v>12</v>
      </c>
      <c r="M9" s="18">
        <v>13</v>
      </c>
      <c r="N9" s="44">
        <v>14</v>
      </c>
      <c r="O9" s="18">
        <v>15</v>
      </c>
      <c r="P9" s="44">
        <v>16</v>
      </c>
      <c r="Q9" s="18">
        <v>17</v>
      </c>
      <c r="R9" s="44">
        <v>18</v>
      </c>
      <c r="S9" s="18">
        <v>19</v>
      </c>
      <c r="T9" s="44">
        <v>20</v>
      </c>
      <c r="U9" s="18">
        <v>21</v>
      </c>
      <c r="V9" s="44">
        <v>22</v>
      </c>
      <c r="W9" s="18">
        <v>23</v>
      </c>
      <c r="X9" s="84"/>
      <c r="Y9" s="83"/>
      <c r="Z9" s="82"/>
      <c r="AA9" s="82"/>
      <c r="AB9" s="84"/>
      <c r="AC9" s="84"/>
      <c r="AD9" s="7"/>
      <c r="AE9" s="7"/>
      <c r="AF9" s="7"/>
      <c r="AG9" s="7"/>
      <c r="AH9" s="7"/>
      <c r="AI9" s="212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 hidden="1">
      <c r="A10" s="213" t="s">
        <v>18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125"/>
      <c r="Y10" s="87"/>
      <c r="Z10" s="87"/>
      <c r="AA10" s="87"/>
      <c r="AB10" s="87"/>
      <c r="AC10" s="87"/>
      <c r="AD10" s="19"/>
      <c r="AE10" s="19"/>
      <c r="AF10" s="19"/>
      <c r="AG10" s="89"/>
      <c r="AH10" s="5"/>
      <c r="AI10" s="5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hidden="1">
      <c r="A11" s="126" t="s">
        <v>19</v>
      </c>
      <c r="B1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91"/>
      <c r="Y11" s="26"/>
      <c r="Z11" s="26"/>
      <c r="AA11" s="26"/>
      <c r="AB11" s="26"/>
      <c r="AC11" s="26"/>
      <c r="AD11" s="26"/>
      <c r="AE11" s="88"/>
      <c r="AF11" s="89"/>
      <c r="AG11" s="89"/>
      <c r="AH11" s="5"/>
      <c r="AI11" s="5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hidden="1">
      <c r="A12" s="18">
        <v>1</v>
      </c>
      <c r="B12" s="127" t="s">
        <v>20</v>
      </c>
      <c r="C12" s="26">
        <f>D12+K12+L12+N12+P12+R12+S12+U12+V12+W12</f>
        <v>130000</v>
      </c>
      <c r="D12" s="26">
        <f>E12+F12+G12+H12+I12</f>
        <v>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v>130000</v>
      </c>
      <c r="X12" s="91"/>
      <c r="Y12" s="26"/>
      <c r="Z12" s="26"/>
      <c r="AA12" s="26"/>
      <c r="AB12" s="26"/>
      <c r="AC12" s="26"/>
      <c r="AD12" s="26">
        <v>130000</v>
      </c>
      <c r="AE12" s="88"/>
      <c r="AF12" s="89"/>
      <c r="AG12" s="89"/>
      <c r="AH12" s="5"/>
      <c r="AI12" s="5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hidden="1">
      <c r="A13" s="214" t="s">
        <v>23</v>
      </c>
      <c r="B13" s="214"/>
      <c r="C13" s="26">
        <f aca="true" t="shared" si="0" ref="C13:W13">SUM(C12:C12)</f>
        <v>130000</v>
      </c>
      <c r="D13" s="26">
        <f t="shared" si="0"/>
        <v>0</v>
      </c>
      <c r="E13" s="26">
        <f t="shared" si="0"/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  <c r="N13" s="26">
        <f t="shared" si="0"/>
        <v>0</v>
      </c>
      <c r="O13" s="26">
        <f t="shared" si="0"/>
        <v>0</v>
      </c>
      <c r="P13" s="26">
        <f t="shared" si="0"/>
        <v>0</v>
      </c>
      <c r="Q13" s="26">
        <f t="shared" si="0"/>
        <v>0</v>
      </c>
      <c r="R13" s="26">
        <f t="shared" si="0"/>
        <v>0</v>
      </c>
      <c r="S13" s="26">
        <f t="shared" si="0"/>
        <v>0</v>
      </c>
      <c r="T13" s="26">
        <f t="shared" si="0"/>
        <v>0</v>
      </c>
      <c r="U13" s="26">
        <f t="shared" si="0"/>
        <v>0</v>
      </c>
      <c r="V13" s="26">
        <f t="shared" si="0"/>
        <v>0</v>
      </c>
      <c r="W13" s="26">
        <f t="shared" si="0"/>
        <v>130000</v>
      </c>
      <c r="X13" s="91"/>
      <c r="Y13" s="26"/>
      <c r="Z13" s="26"/>
      <c r="AA13" s="26"/>
      <c r="AB13" s="26"/>
      <c r="AC13" s="26"/>
      <c r="AD13" s="26"/>
      <c r="AE13" s="88"/>
      <c r="AF13" s="89"/>
      <c r="AG13" s="89"/>
      <c r="AH13" s="5"/>
      <c r="AI13" s="5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 hidden="1">
      <c r="A14" s="215" t="s">
        <v>25</v>
      </c>
      <c r="B14" s="21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91"/>
      <c r="Y14" s="26"/>
      <c r="Z14" s="26"/>
      <c r="AA14" s="26"/>
      <c r="AB14" s="26"/>
      <c r="AC14" s="26"/>
      <c r="AD14" s="26"/>
      <c r="AE14" s="88"/>
      <c r="AF14" s="89"/>
      <c r="AG14" s="89"/>
      <c r="AH14" s="5"/>
      <c r="AI14" s="5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hidden="1">
      <c r="A15" s="18">
        <f>A12+1</f>
        <v>2</v>
      </c>
      <c r="B15" s="127" t="s">
        <v>26</v>
      </c>
      <c r="C15" s="26">
        <f>D15+K15+L15+N15+P15+R15+S15+U15+V15+W15</f>
        <v>217045.27</v>
      </c>
      <c r="D15" s="26">
        <f>E15+F15+G15+H15+I15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f>SUM(Y15:AI15)</f>
        <v>217045.27</v>
      </c>
      <c r="X15" s="91"/>
      <c r="Y15" s="26"/>
      <c r="Z15" s="26"/>
      <c r="AA15" s="26"/>
      <c r="AB15" s="26"/>
      <c r="AC15" s="26"/>
      <c r="AD15" s="26"/>
      <c r="AE15"/>
      <c r="AF15" s="89"/>
      <c r="AG15" s="88">
        <v>217045.27</v>
      </c>
      <c r="AH15" s="5"/>
      <c r="AI15" s="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hidden="1">
      <c r="A16" s="214" t="s">
        <v>23</v>
      </c>
      <c r="B16" s="214"/>
      <c r="C16" s="26">
        <f aca="true" t="shared" si="1" ref="C16:W16">SUM(C15:C15)</f>
        <v>217045.27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0</v>
      </c>
      <c r="P16" s="26">
        <f t="shared" si="1"/>
        <v>0</v>
      </c>
      <c r="Q16" s="26">
        <f t="shared" si="1"/>
        <v>0</v>
      </c>
      <c r="R16" s="26">
        <f t="shared" si="1"/>
        <v>0</v>
      </c>
      <c r="S16" s="26">
        <f t="shared" si="1"/>
        <v>0</v>
      </c>
      <c r="T16" s="26">
        <f t="shared" si="1"/>
        <v>0</v>
      </c>
      <c r="U16" s="26">
        <f t="shared" si="1"/>
        <v>0</v>
      </c>
      <c r="V16" s="26">
        <f t="shared" si="1"/>
        <v>0</v>
      </c>
      <c r="W16" s="26">
        <f t="shared" si="1"/>
        <v>217045.27</v>
      </c>
      <c r="X16" s="91"/>
      <c r="Y16" s="26"/>
      <c r="Z16" s="26"/>
      <c r="AA16" s="26"/>
      <c r="AB16" s="26"/>
      <c r="AC16" s="26"/>
      <c r="AD16" s="26"/>
      <c r="AE16" s="88"/>
      <c r="AF16" s="89"/>
      <c r="AG16" s="89"/>
      <c r="AH16" s="5"/>
      <c r="AI16" s="5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hidden="1">
      <c r="A17" s="216" t="s">
        <v>33</v>
      </c>
      <c r="B17" s="216"/>
      <c r="C17" s="19">
        <f aca="true" t="shared" si="2" ref="C17:W17">C13+C16</f>
        <v>347045.27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0</v>
      </c>
      <c r="U17" s="19">
        <f t="shared" si="2"/>
        <v>0</v>
      </c>
      <c r="V17" s="19">
        <f t="shared" si="2"/>
        <v>0</v>
      </c>
      <c r="W17" s="19">
        <f t="shared" si="2"/>
        <v>347045.27</v>
      </c>
      <c r="X17" s="74"/>
      <c r="Y17" s="74"/>
      <c r="Z17" s="74"/>
      <c r="AA17" s="74"/>
      <c r="AB17" s="74"/>
      <c r="AC17" s="74"/>
      <c r="AD17" s="74"/>
      <c r="AE17" s="128"/>
      <c r="AF17" s="129"/>
      <c r="AG17" s="129"/>
      <c r="AH17" s="5"/>
      <c r="AI17" s="5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hidden="1">
      <c r="A18" s="130" t="s">
        <v>34</v>
      </c>
      <c r="B18" s="13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74"/>
      <c r="Y18" s="74"/>
      <c r="Z18" s="74"/>
      <c r="AA18" s="74"/>
      <c r="AB18" s="74"/>
      <c r="AC18" s="74"/>
      <c r="AD18" s="74"/>
      <c r="AE18" s="128"/>
      <c r="AF18" s="129"/>
      <c r="AG18" s="129"/>
      <c r="AH18" s="5"/>
      <c r="AI18" s="5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3" customHeight="1" hidden="1">
      <c r="A19" s="215" t="s">
        <v>35</v>
      </c>
      <c r="B19" s="21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91"/>
      <c r="Y19" s="20"/>
      <c r="Z19" s="20"/>
      <c r="AA19" s="20"/>
      <c r="AB19" s="20"/>
      <c r="AC19" s="20"/>
      <c r="AD19" s="20"/>
      <c r="AE19" s="20"/>
      <c r="AF19"/>
      <c r="AG19" s="28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hidden="1">
      <c r="A20" s="18">
        <f>A15+1</f>
        <v>3</v>
      </c>
      <c r="B20" s="127" t="s">
        <v>36</v>
      </c>
      <c r="C20" s="26">
        <f>D20+K20+L20+N20+R20+S20+U20+V20+W20</f>
        <v>949602.59</v>
      </c>
      <c r="D20" s="26">
        <f>E20+F20+G20+H20+I20</f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f>SUM(Z20:AF20)</f>
        <v>949602.59</v>
      </c>
      <c r="X20" s="74"/>
      <c r="Y20" s="35">
        <v>176311.48</v>
      </c>
      <c r="Z20" s="35">
        <v>225469.19</v>
      </c>
      <c r="AA20" s="19">
        <v>190699.78</v>
      </c>
      <c r="AB20"/>
      <c r="AC20" s="132">
        <v>174120.37</v>
      </c>
      <c r="AD20" s="35"/>
      <c r="AE20"/>
      <c r="AF20" s="35">
        <v>359313.25</v>
      </c>
      <c r="AG20" s="28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hidden="1">
      <c r="A21" s="214" t="s">
        <v>23</v>
      </c>
      <c r="B21" s="214"/>
      <c r="C21" s="26">
        <f aca="true" t="shared" si="3" ref="C21:W21">SUM(C20:C20)</f>
        <v>949602.59</v>
      </c>
      <c r="D21" s="26">
        <f t="shared" si="3"/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  <c r="M21" s="26">
        <f t="shared" si="3"/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  <c r="T21" s="26">
        <f t="shared" si="3"/>
        <v>0</v>
      </c>
      <c r="U21" s="26">
        <f t="shared" si="3"/>
        <v>0</v>
      </c>
      <c r="V21" s="26">
        <f t="shared" si="3"/>
        <v>0</v>
      </c>
      <c r="W21" s="26">
        <f t="shared" si="3"/>
        <v>949602.59</v>
      </c>
      <c r="X21" s="91"/>
      <c r="Y21" s="26"/>
      <c r="Z21" s="26"/>
      <c r="AA21" s="26"/>
      <c r="AB21" s="26"/>
      <c r="AC21" s="26"/>
      <c r="AD21" s="26"/>
      <c r="AE21" s="88"/>
      <c r="AF21" s="89"/>
      <c r="AG21" s="89"/>
      <c r="AH21" s="5"/>
      <c r="AI21" s="5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hidden="1">
      <c r="A22" s="216" t="s">
        <v>37</v>
      </c>
      <c r="B22" s="216"/>
      <c r="C22" s="104">
        <f aca="true" t="shared" si="4" ref="C22:W22">C21</f>
        <v>949602.59</v>
      </c>
      <c r="D22" s="104">
        <f t="shared" si="4"/>
        <v>0</v>
      </c>
      <c r="E22" s="104">
        <f t="shared" si="4"/>
        <v>0</v>
      </c>
      <c r="F22" s="104">
        <f t="shared" si="4"/>
        <v>0</v>
      </c>
      <c r="G22" s="104">
        <f t="shared" si="4"/>
        <v>0</v>
      </c>
      <c r="H22" s="104">
        <f t="shared" si="4"/>
        <v>0</v>
      </c>
      <c r="I22" s="104">
        <f t="shared" si="4"/>
        <v>0</v>
      </c>
      <c r="J22" s="104">
        <f t="shared" si="4"/>
        <v>0</v>
      </c>
      <c r="K22" s="104">
        <f t="shared" si="4"/>
        <v>0</v>
      </c>
      <c r="L22" s="104">
        <f t="shared" si="4"/>
        <v>0</v>
      </c>
      <c r="M22" s="104">
        <f t="shared" si="4"/>
        <v>0</v>
      </c>
      <c r="N22" s="104">
        <f t="shared" si="4"/>
        <v>0</v>
      </c>
      <c r="O22" s="104">
        <f t="shared" si="4"/>
        <v>0</v>
      </c>
      <c r="P22" s="104">
        <f t="shared" si="4"/>
        <v>0</v>
      </c>
      <c r="Q22" s="104">
        <f t="shared" si="4"/>
        <v>0</v>
      </c>
      <c r="R22" s="104">
        <f t="shared" si="4"/>
        <v>0</v>
      </c>
      <c r="S22" s="104">
        <f t="shared" si="4"/>
        <v>0</v>
      </c>
      <c r="T22" s="104">
        <f t="shared" si="4"/>
        <v>0</v>
      </c>
      <c r="U22" s="104">
        <f t="shared" si="4"/>
        <v>0</v>
      </c>
      <c r="V22" s="104">
        <f t="shared" si="4"/>
        <v>0</v>
      </c>
      <c r="W22" s="104">
        <f t="shared" si="4"/>
        <v>949602.59</v>
      </c>
      <c r="X22" s="133"/>
      <c r="Y22" s="134"/>
      <c r="Z22" s="134"/>
      <c r="AA22" s="134"/>
      <c r="AB22" s="134"/>
      <c r="AC22" s="26"/>
      <c r="AD22" s="26"/>
      <c r="AE22" s="88"/>
      <c r="AF22" s="135"/>
      <c r="AG22" s="129"/>
      <c r="AH22" s="5"/>
      <c r="AI22" s="5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hidden="1">
      <c r="A23" s="217" t="s">
        <v>38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136"/>
      <c r="Y23" s="137"/>
      <c r="Z23" s="137"/>
      <c r="AA23" s="137"/>
      <c r="AB23" s="137"/>
      <c r="AC23" s="19"/>
      <c r="AD23" s="19"/>
      <c r="AE23" s="19"/>
      <c r="AF23" s="138"/>
      <c r="AG23" s="5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hidden="1">
      <c r="A24" s="126" t="s">
        <v>39</v>
      </c>
      <c r="B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74"/>
      <c r="Y24" s="74"/>
      <c r="Z24" s="74"/>
      <c r="AA24" s="74"/>
      <c r="AB24" s="74"/>
      <c r="AC24" s="9"/>
      <c r="AD24" s="92"/>
      <c r="AE24" s="93"/>
      <c r="AF24" s="93"/>
      <c r="AG24" s="5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hidden="1">
      <c r="A25" s="18">
        <f>A20+1</f>
        <v>4</v>
      </c>
      <c r="B25" s="127" t="s">
        <v>40</v>
      </c>
      <c r="C25" s="26">
        <f>D25+K25+L25+N25+P25+R25+S25+U25+W25+V25</f>
        <v>130000</v>
      </c>
      <c r="D25" s="26">
        <f>E25+F25+G25+H25+I25</f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>
        <v>130000</v>
      </c>
      <c r="X25" s="74"/>
      <c r="Y25" s="74"/>
      <c r="Z25" s="74"/>
      <c r="AA25" s="74"/>
      <c r="AB25" s="74"/>
      <c r="AC25" s="9"/>
      <c r="AD25" s="92">
        <v>130000</v>
      </c>
      <c r="AE25" s="93"/>
      <c r="AF25" s="93"/>
      <c r="AG25" s="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hidden="1">
      <c r="A26" s="14">
        <f>A25+1</f>
        <v>5</v>
      </c>
      <c r="B26" s="127" t="s">
        <v>42</v>
      </c>
      <c r="C26" s="26">
        <f>D26+K26+L26+N26+P26+R26+S26+U26+W26+V26</f>
        <v>130000</v>
      </c>
      <c r="D26" s="26">
        <f>E26+F26+G26+H26+I26</f>
        <v>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>
        <v>130000</v>
      </c>
      <c r="X26" s="74"/>
      <c r="Y26" s="74"/>
      <c r="Z26" s="74"/>
      <c r="AA26" s="74"/>
      <c r="AB26" s="74"/>
      <c r="AC26" s="9"/>
      <c r="AD26" s="73">
        <v>130000</v>
      </c>
      <c r="AE26" s="5"/>
      <c r="AF26" s="93"/>
      <c r="AG26" s="5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hidden="1">
      <c r="A27" s="18">
        <f>A26+1</f>
        <v>6</v>
      </c>
      <c r="B27" s="127" t="s">
        <v>47</v>
      </c>
      <c r="C27" s="26">
        <f>D27+K27+L27+N27+P27+R27+S27+U27+W27+V27</f>
        <v>870516.7</v>
      </c>
      <c r="D27" s="56">
        <f>E27+F27+G27+H27+I27</f>
        <v>0</v>
      </c>
      <c r="E27" s="139"/>
      <c r="F27" s="139"/>
      <c r="G27" s="139"/>
      <c r="H27" s="139"/>
      <c r="I27" s="139"/>
      <c r="J27" s="139"/>
      <c r="K27" s="139"/>
      <c r="L27" s="139"/>
      <c r="M27" s="140"/>
      <c r="N27" s="139"/>
      <c r="O27" s="141"/>
      <c r="P27" s="139"/>
      <c r="Q27" s="142"/>
      <c r="R27" s="139"/>
      <c r="S27" s="139"/>
      <c r="T27" s="142"/>
      <c r="U27" s="139"/>
      <c r="V27" s="140"/>
      <c r="W27" s="26">
        <f>SUM(AD27:AN27)</f>
        <v>870516.7</v>
      </c>
      <c r="X27"/>
      <c r="Y27"/>
      <c r="Z27"/>
      <c r="AA27"/>
      <c r="AB27"/>
      <c r="AC27"/>
      <c r="AD27" s="74">
        <v>227499.59</v>
      </c>
      <c r="AE27" s="74"/>
      <c r="AF27" s="9">
        <v>470465.62</v>
      </c>
      <c r="AG27" s="92">
        <v>172551.49</v>
      </c>
      <c r="AH27" s="74"/>
      <c r="AI27"/>
      <c r="AJ27"/>
      <c r="AK27" s="93"/>
      <c r="AL27" s="93"/>
      <c r="AM27" s="5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hidden="1">
      <c r="A28" s="18">
        <f>A27+1</f>
        <v>7</v>
      </c>
      <c r="B28" s="127" t="s">
        <v>46</v>
      </c>
      <c r="C28" s="26">
        <f>D28+K28+L28+N28+P28+R28+S28+U28+W28+V28</f>
        <v>381632.86</v>
      </c>
      <c r="D28" s="26">
        <f>E28+F28+G28+H28+I28</f>
        <v>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>
        <f>SUM(Y28:AH28)</f>
        <v>381632.86</v>
      </c>
      <c r="X28" s="74"/>
      <c r="Y28" s="74"/>
      <c r="Z28" s="74"/>
      <c r="AA28" s="74"/>
      <c r="AB28" s="74"/>
      <c r="AC28"/>
      <c r="AD28" s="92"/>
      <c r="AE28" s="93"/>
      <c r="AF28" s="9">
        <v>381632.86</v>
      </c>
      <c r="AG28" s="5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hidden="1">
      <c r="A29" s="18">
        <f>A28+1</f>
        <v>8</v>
      </c>
      <c r="B29" s="127" t="s">
        <v>44</v>
      </c>
      <c r="C29" s="26">
        <f>D29+K29+L29+N29+P29+R29+S29+U29+W29+V29</f>
        <v>130000</v>
      </c>
      <c r="D29" s="26">
        <f>E29+F29+G29+H29+I29</f>
        <v>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130000</v>
      </c>
      <c r="X29" s="74"/>
      <c r="Y29" s="74"/>
      <c r="Z29" s="74"/>
      <c r="AA29" s="74"/>
      <c r="AB29" s="74"/>
      <c r="AC29" s="9"/>
      <c r="AD29" s="92">
        <v>130000</v>
      </c>
      <c r="AE29" s="93"/>
      <c r="AF29" s="93"/>
      <c r="AG29" s="5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 hidden="1">
      <c r="A30" s="218" t="s">
        <v>23</v>
      </c>
      <c r="B30" s="218"/>
      <c r="C30" s="26">
        <f aca="true" t="shared" si="5" ref="C30:W30">SUM(C25:C29)</f>
        <v>1642149.56</v>
      </c>
      <c r="D30" s="26">
        <f t="shared" si="5"/>
        <v>0</v>
      </c>
      <c r="E30" s="26">
        <f t="shared" si="5"/>
        <v>0</v>
      </c>
      <c r="F30" s="26">
        <f t="shared" si="5"/>
        <v>0</v>
      </c>
      <c r="G30" s="26">
        <f t="shared" si="5"/>
        <v>0</v>
      </c>
      <c r="H30" s="26">
        <f t="shared" si="5"/>
        <v>0</v>
      </c>
      <c r="I30" s="26">
        <f t="shared" si="5"/>
        <v>0</v>
      </c>
      <c r="J30" s="26">
        <f t="shared" si="5"/>
        <v>0</v>
      </c>
      <c r="K30" s="26">
        <f t="shared" si="5"/>
        <v>0</v>
      </c>
      <c r="L30" s="26">
        <f t="shared" si="5"/>
        <v>0</v>
      </c>
      <c r="M30" s="26">
        <f t="shared" si="5"/>
        <v>0</v>
      </c>
      <c r="N30" s="26">
        <f t="shared" si="5"/>
        <v>0</v>
      </c>
      <c r="O30" s="26">
        <f t="shared" si="5"/>
        <v>0</v>
      </c>
      <c r="P30" s="26">
        <f t="shared" si="5"/>
        <v>0</v>
      </c>
      <c r="Q30" s="26">
        <f t="shared" si="5"/>
        <v>0</v>
      </c>
      <c r="R30" s="26">
        <f t="shared" si="5"/>
        <v>0</v>
      </c>
      <c r="S30" s="26">
        <f t="shared" si="5"/>
        <v>0</v>
      </c>
      <c r="T30" s="26">
        <f t="shared" si="5"/>
        <v>0</v>
      </c>
      <c r="U30" s="26">
        <f t="shared" si="5"/>
        <v>0</v>
      </c>
      <c r="V30" s="26">
        <f t="shared" si="5"/>
        <v>0</v>
      </c>
      <c r="W30" s="26">
        <f t="shared" si="5"/>
        <v>1642149.56</v>
      </c>
      <c r="X30" s="74"/>
      <c r="Y30" s="9"/>
      <c r="Z30" s="92"/>
      <c r="AA30" s="93"/>
      <c r="AB30" s="93"/>
      <c r="AC30" s="5"/>
      <c r="AD30" s="5"/>
      <c r="AE30" s="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1" s="145" customFormat="1" ht="17.25" customHeight="1" hidden="1">
      <c r="A31" s="20" t="s">
        <v>48</v>
      </c>
      <c r="B31" s="21"/>
      <c r="C31" s="22"/>
      <c r="D31" s="22"/>
      <c r="E31" s="143"/>
      <c r="F31" s="143"/>
      <c r="G31" s="143"/>
      <c r="H31" s="144"/>
      <c r="I31" s="23"/>
      <c r="J31" s="22"/>
      <c r="K31" s="22"/>
    </row>
    <row r="32" spans="1:35" s="146" customFormat="1" ht="17.25" customHeight="1" hidden="1">
      <c r="A32" s="18">
        <f>A29+1</f>
        <v>9</v>
      </c>
      <c r="B32" s="21" t="s">
        <v>49</v>
      </c>
      <c r="C32" s="26">
        <f>D32+K32+L32+N32+P32+R32+S32+U32+W32</f>
        <v>1498287.23</v>
      </c>
      <c r="D32" s="26"/>
      <c r="E32" s="26"/>
      <c r="F32" s="26"/>
      <c r="G32" s="26"/>
      <c r="H32" s="26"/>
      <c r="I32" s="26"/>
      <c r="J32" s="17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f>SUM(Z32:AJ32)</f>
        <v>1498287.23</v>
      </c>
      <c r="X32" s="74">
        <f>C32-E32-F32-G32-H32-I32-N32-P32-R32-S32-U32-V32-W32</f>
        <v>0</v>
      </c>
      <c r="Y32" s="74"/>
      <c r="Z32" s="74"/>
      <c r="AA32" s="74"/>
      <c r="AB32" s="74"/>
      <c r="AC32" s="74"/>
      <c r="AD32" s="74"/>
      <c r="AE32" s="9"/>
      <c r="AF32" s="92">
        <v>202463.64</v>
      </c>
      <c r="AG32" s="93">
        <v>1295823.59</v>
      </c>
      <c r="AH32" s="93"/>
      <c r="AI32" s="5"/>
    </row>
    <row r="33" spans="1:256" ht="15.75" hidden="1">
      <c r="A33" s="214" t="s">
        <v>23</v>
      </c>
      <c r="B33" s="214"/>
      <c r="C33" s="26">
        <f aca="true" t="shared" si="6" ref="C33:W33">SUM(C32:C32)</f>
        <v>1498287.23</v>
      </c>
      <c r="D33" s="26">
        <f t="shared" si="6"/>
        <v>0</v>
      </c>
      <c r="E33" s="26">
        <f t="shared" si="6"/>
        <v>0</v>
      </c>
      <c r="F33" s="26">
        <f t="shared" si="6"/>
        <v>0</v>
      </c>
      <c r="G33" s="26">
        <f t="shared" si="6"/>
        <v>0</v>
      </c>
      <c r="H33" s="26">
        <f t="shared" si="6"/>
        <v>0</v>
      </c>
      <c r="I33" s="26">
        <f t="shared" si="6"/>
        <v>0</v>
      </c>
      <c r="J33" s="26">
        <f t="shared" si="6"/>
        <v>0</v>
      </c>
      <c r="K33" s="26">
        <f t="shared" si="6"/>
        <v>0</v>
      </c>
      <c r="L33" s="26">
        <f t="shared" si="6"/>
        <v>0</v>
      </c>
      <c r="M33" s="26">
        <f t="shared" si="6"/>
        <v>0</v>
      </c>
      <c r="N33" s="26">
        <f t="shared" si="6"/>
        <v>0</v>
      </c>
      <c r="O33" s="26">
        <f t="shared" si="6"/>
        <v>0</v>
      </c>
      <c r="P33" s="26">
        <f t="shared" si="6"/>
        <v>0</v>
      </c>
      <c r="Q33" s="26">
        <f t="shared" si="6"/>
        <v>0</v>
      </c>
      <c r="R33" s="26">
        <f t="shared" si="6"/>
        <v>0</v>
      </c>
      <c r="S33" s="26">
        <f t="shared" si="6"/>
        <v>0</v>
      </c>
      <c r="T33" s="26">
        <f t="shared" si="6"/>
        <v>0</v>
      </c>
      <c r="U33" s="26">
        <f t="shared" si="6"/>
        <v>0</v>
      </c>
      <c r="V33" s="26">
        <f t="shared" si="6"/>
        <v>0</v>
      </c>
      <c r="W33" s="26">
        <f t="shared" si="6"/>
        <v>1498287.23</v>
      </c>
      <c r="X33" s="91"/>
      <c r="Y33" s="26"/>
      <c r="Z33" s="26"/>
      <c r="AA33" s="26"/>
      <c r="AB33" s="26"/>
      <c r="AC33" s="26"/>
      <c r="AD33" s="26"/>
      <c r="AE33" s="88"/>
      <c r="AF33" s="89"/>
      <c r="AG33" s="89"/>
      <c r="AH33" s="5"/>
      <c r="AI33" s="5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 hidden="1">
      <c r="A34" s="216" t="s">
        <v>52</v>
      </c>
      <c r="B34" s="216"/>
      <c r="C34" s="19">
        <f aca="true" t="shared" si="7" ref="C34:W34">C33+C30</f>
        <v>3140436.79</v>
      </c>
      <c r="D34" s="19">
        <f t="shared" si="7"/>
        <v>0</v>
      </c>
      <c r="E34" s="19">
        <f t="shared" si="7"/>
        <v>0</v>
      </c>
      <c r="F34" s="19">
        <f t="shared" si="7"/>
        <v>0</v>
      </c>
      <c r="G34" s="19">
        <f t="shared" si="7"/>
        <v>0</v>
      </c>
      <c r="H34" s="19">
        <f t="shared" si="7"/>
        <v>0</v>
      </c>
      <c r="I34" s="19">
        <f t="shared" si="7"/>
        <v>0</v>
      </c>
      <c r="J34" s="19">
        <f t="shared" si="7"/>
        <v>0</v>
      </c>
      <c r="K34" s="19">
        <f t="shared" si="7"/>
        <v>0</v>
      </c>
      <c r="L34" s="19">
        <f t="shared" si="7"/>
        <v>0</v>
      </c>
      <c r="M34" s="19">
        <f t="shared" si="7"/>
        <v>0</v>
      </c>
      <c r="N34" s="19">
        <f t="shared" si="7"/>
        <v>0</v>
      </c>
      <c r="O34" s="19">
        <f t="shared" si="7"/>
        <v>0</v>
      </c>
      <c r="P34" s="19">
        <f t="shared" si="7"/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  <c r="V34" s="19">
        <f t="shared" si="7"/>
        <v>0</v>
      </c>
      <c r="W34" s="19">
        <f t="shared" si="7"/>
        <v>3140436.79</v>
      </c>
      <c r="X34" s="74"/>
      <c r="Y34" s="9"/>
      <c r="Z34" s="92"/>
      <c r="AA34" s="93"/>
      <c r="AB34" s="93"/>
      <c r="AC34" s="5"/>
      <c r="AD34" s="5"/>
      <c r="AE34" s="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 hidden="1">
      <c r="A35" s="219" t="s">
        <v>53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147"/>
      <c r="Y35" s="9"/>
      <c r="Z35" s="73"/>
      <c r="AA35" s="5"/>
      <c r="AB35" s="5"/>
      <c r="AC35" s="5"/>
      <c r="AD35" s="5"/>
      <c r="AE35" s="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 hidden="1">
      <c r="A36" s="148" t="s">
        <v>54</v>
      </c>
      <c r="B36" s="149"/>
      <c r="C36" s="26"/>
      <c r="D36" s="26"/>
      <c r="E36" s="26"/>
      <c r="F36" s="26"/>
      <c r="G36" s="26"/>
      <c r="H36" s="26"/>
      <c r="I36" s="26"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74"/>
      <c r="Y36" s="9"/>
      <c r="Z36" s="92"/>
      <c r="AA36" s="93"/>
      <c r="AB36" s="93"/>
      <c r="AC36" s="5"/>
      <c r="AD36" s="5"/>
      <c r="AE36" s="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 hidden="1">
      <c r="A37" s="18">
        <f>A32+1</f>
        <v>10</v>
      </c>
      <c r="B37" s="127" t="s">
        <v>55</v>
      </c>
      <c r="C37" s="26">
        <f aca="true" t="shared" si="8" ref="C37:C52">D37+K37+L37+N37+P37+R37+U37+S37+V37+W37</f>
        <v>130000</v>
      </c>
      <c r="D37" s="26">
        <f aca="true" t="shared" si="9" ref="D37:D52">E37+F37+G37+H37+I37</f>
        <v>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130000</v>
      </c>
      <c r="X37" s="74"/>
      <c r="Y37"/>
      <c r="Z37"/>
      <c r="AA37"/>
      <c r="AB37"/>
      <c r="AC37"/>
      <c r="AD37" s="74">
        <v>130000</v>
      </c>
      <c r="AE37" s="9"/>
      <c r="AF37" s="73">
        <v>0</v>
      </c>
      <c r="AG37" s="5"/>
      <c r="AH37" s="5"/>
      <c r="AI37" s="5"/>
      <c r="AJ37" s="5" t="s">
        <v>205</v>
      </c>
      <c r="AK37" s="5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hidden="1">
      <c r="A38" s="14">
        <f aca="true" t="shared" si="10" ref="A38:A52">A37+1</f>
        <v>11</v>
      </c>
      <c r="B38" s="127" t="s">
        <v>58</v>
      </c>
      <c r="C38" s="26">
        <f t="shared" si="8"/>
        <v>130000</v>
      </c>
      <c r="D38" s="26">
        <f t="shared" si="9"/>
        <v>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v>130000</v>
      </c>
      <c r="X38" s="74"/>
      <c r="Y38"/>
      <c r="Z38"/>
      <c r="AA38"/>
      <c r="AB38"/>
      <c r="AC38"/>
      <c r="AD38" s="74">
        <v>130000</v>
      </c>
      <c r="AE38" s="9"/>
      <c r="AF38" s="73"/>
      <c r="AG38" s="5"/>
      <c r="AH38" s="5"/>
      <c r="AI38" s="5"/>
      <c r="AJ38" s="5"/>
      <c r="AK38" s="5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 hidden="1">
      <c r="A39" s="18">
        <f t="shared" si="10"/>
        <v>12</v>
      </c>
      <c r="B39" s="127" t="s">
        <v>60</v>
      </c>
      <c r="C39" s="26">
        <f t="shared" si="8"/>
        <v>692536.12</v>
      </c>
      <c r="D39" s="26">
        <f t="shared" si="9"/>
        <v>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f>SUM(AD39:AH39)</f>
        <v>692536.12</v>
      </c>
      <c r="X39" s="74"/>
      <c r="Y39"/>
      <c r="Z39"/>
      <c r="AA39"/>
      <c r="AB39"/>
      <c r="AC39"/>
      <c r="AD39" s="150">
        <v>245691.36</v>
      </c>
      <c r="AE39"/>
      <c r="AF39" s="150">
        <v>446844.76</v>
      </c>
      <c r="AG39" s="150"/>
      <c r="AH39" s="5"/>
      <c r="AI39" s="5"/>
      <c r="AJ39" s="5" t="s">
        <v>206</v>
      </c>
      <c r="AK39" s="5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 hidden="1">
      <c r="A40" s="18">
        <f t="shared" si="10"/>
        <v>13</v>
      </c>
      <c r="B40" s="127" t="s">
        <v>61</v>
      </c>
      <c r="C40" s="26">
        <f t="shared" si="8"/>
        <v>2302330.79</v>
      </c>
      <c r="D40" s="26">
        <f t="shared" si="9"/>
        <v>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>
        <f>SUM(Z40:AG40)</f>
        <v>2302330.79</v>
      </c>
      <c r="X40" s="74"/>
      <c r="Y40"/>
      <c r="Z40"/>
      <c r="AA40"/>
      <c r="AB40"/>
      <c r="AC40"/>
      <c r="AD40" s="74"/>
      <c r="AE40" s="9"/>
      <c r="AF40" s="73"/>
      <c r="AG40" s="150">
        <v>2302330.79</v>
      </c>
      <c r="AH40" s="5"/>
      <c r="AI40" s="5"/>
      <c r="AJ40" s="5" t="s">
        <v>207</v>
      </c>
      <c r="AK40" s="5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hidden="1">
      <c r="A41" s="18">
        <f t="shared" si="10"/>
        <v>14</v>
      </c>
      <c r="B41" s="127" t="s">
        <v>62</v>
      </c>
      <c r="C41" s="26">
        <f t="shared" si="8"/>
        <v>862328.9100000001</v>
      </c>
      <c r="D41" s="26">
        <f t="shared" si="9"/>
        <v>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>
        <f>SUM(Z41:AG41)</f>
        <v>862328.9100000001</v>
      </c>
      <c r="X41" s="74"/>
      <c r="Y41"/>
      <c r="Z41" s="149">
        <v>144277.54</v>
      </c>
      <c r="AA41"/>
      <c r="AB41"/>
      <c r="AC41" s="149">
        <v>142833</v>
      </c>
      <c r="AD41" s="150">
        <v>182291.03</v>
      </c>
      <c r="AE41" s="150"/>
      <c r="AF41" s="150">
        <v>227183.64</v>
      </c>
      <c r="AG41" s="150">
        <v>165743.7</v>
      </c>
      <c r="AH41" s="5"/>
      <c r="AI41" s="5"/>
      <c r="AJ41" s="5" t="s">
        <v>208</v>
      </c>
      <c r="AK41" s="5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hidden="1">
      <c r="A42" s="18">
        <f t="shared" si="10"/>
        <v>15</v>
      </c>
      <c r="B42" s="127" t="s">
        <v>64</v>
      </c>
      <c r="C42" s="26">
        <f t="shared" si="8"/>
        <v>782831.04</v>
      </c>
      <c r="D42" s="26">
        <f t="shared" si="9"/>
        <v>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>
        <f aca="true" t="shared" si="11" ref="W42:W52">SUM(AD42:AH42)</f>
        <v>782831.04</v>
      </c>
      <c r="X42" s="74"/>
      <c r="Y42"/>
      <c r="Z42"/>
      <c r="AA42"/>
      <c r="AB42"/>
      <c r="AC42"/>
      <c r="AD42" s="74">
        <v>192109.85</v>
      </c>
      <c r="AE42"/>
      <c r="AF42" s="74">
        <v>361408.49</v>
      </c>
      <c r="AG42" s="74">
        <v>229312.7</v>
      </c>
      <c r="AH42" s="74"/>
      <c r="AI42" s="5"/>
      <c r="AJ42" s="5" t="s">
        <v>206</v>
      </c>
      <c r="AK42" s="5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 hidden="1">
      <c r="A43" s="18">
        <f t="shared" si="10"/>
        <v>16</v>
      </c>
      <c r="B43" s="127" t="s">
        <v>66</v>
      </c>
      <c r="C43" s="26">
        <f t="shared" si="8"/>
        <v>542850.34</v>
      </c>
      <c r="D43" s="26">
        <f t="shared" si="9"/>
        <v>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>
        <f t="shared" si="11"/>
        <v>542850.34</v>
      </c>
      <c r="X43" s="74"/>
      <c r="Y43"/>
      <c r="Z43"/>
      <c r="AA43"/>
      <c r="AB43"/>
      <c r="AC43"/>
      <c r="AD43" s="74">
        <v>124426.43</v>
      </c>
      <c r="AE43"/>
      <c r="AF43" s="74">
        <v>251418.06</v>
      </c>
      <c r="AG43" s="74">
        <v>167005.85</v>
      </c>
      <c r="AH43" s="74"/>
      <c r="AI43" s="5"/>
      <c r="AJ43" s="5" t="s">
        <v>206</v>
      </c>
      <c r="AK43" s="5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hidden="1">
      <c r="A44" s="18">
        <f t="shared" si="10"/>
        <v>17</v>
      </c>
      <c r="B44" s="127" t="s">
        <v>67</v>
      </c>
      <c r="C44" s="26">
        <f t="shared" si="8"/>
        <v>858673.5399999999</v>
      </c>
      <c r="D44" s="26">
        <f t="shared" si="9"/>
        <v>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>
        <f t="shared" si="11"/>
        <v>858673.5399999999</v>
      </c>
      <c r="X44" s="74"/>
      <c r="Y44"/>
      <c r="Z44"/>
      <c r="AA44"/>
      <c r="AB44"/>
      <c r="AC44"/>
      <c r="AD44" s="74">
        <v>225906.61</v>
      </c>
      <c r="AE44"/>
      <c r="AF44" s="74">
        <v>406499.81</v>
      </c>
      <c r="AG44" s="74">
        <v>226267.12</v>
      </c>
      <c r="AH44" s="5"/>
      <c r="AI44" s="5"/>
      <c r="AJ44" s="5" t="s">
        <v>209</v>
      </c>
      <c r="AK44" s="5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 hidden="1">
      <c r="A45" s="18">
        <f t="shared" si="10"/>
        <v>18</v>
      </c>
      <c r="B45" s="127" t="s">
        <v>68</v>
      </c>
      <c r="C45" s="26">
        <f t="shared" si="8"/>
        <v>881946.48</v>
      </c>
      <c r="D45" s="26">
        <f t="shared" si="9"/>
        <v>393267</v>
      </c>
      <c r="E45" s="26">
        <f>(2688*13)+(358323*1)</f>
        <v>393267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>
        <v>13</v>
      </c>
      <c r="R45" s="26">
        <v>182039</v>
      </c>
      <c r="S45" s="26"/>
      <c r="T45" s="26"/>
      <c r="U45" s="26"/>
      <c r="V45" s="26"/>
      <c r="W45" s="26">
        <f t="shared" si="11"/>
        <v>306640.48</v>
      </c>
      <c r="X45" s="74"/>
      <c r="Y45"/>
      <c r="Z45"/>
      <c r="AA45"/>
      <c r="AB45"/>
      <c r="AC45"/>
      <c r="AD45" s="74">
        <v>190327.96</v>
      </c>
      <c r="AE45"/>
      <c r="AF45" s="74"/>
      <c r="AG45" s="74">
        <v>116312.52</v>
      </c>
      <c r="AH45" s="5"/>
      <c r="AI45" s="5"/>
      <c r="AJ45" s="5" t="s">
        <v>209</v>
      </c>
      <c r="AK45" s="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hidden="1">
      <c r="A46" s="18">
        <f t="shared" si="10"/>
        <v>19</v>
      </c>
      <c r="B46" s="127" t="s">
        <v>69</v>
      </c>
      <c r="C46" s="26">
        <f t="shared" si="8"/>
        <v>776662.74</v>
      </c>
      <c r="D46" s="26">
        <f t="shared" si="9"/>
        <v>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f t="shared" si="11"/>
        <v>776662.74</v>
      </c>
      <c r="X46" s="74"/>
      <c r="Y46"/>
      <c r="Z46"/>
      <c r="AA46"/>
      <c r="AB46"/>
      <c r="AC46"/>
      <c r="AD46" s="74">
        <v>204527.29</v>
      </c>
      <c r="AE46"/>
      <c r="AF46" s="74">
        <v>372243.46</v>
      </c>
      <c r="AG46" s="74">
        <v>199891.99</v>
      </c>
      <c r="AH46" s="5"/>
      <c r="AI46" s="5"/>
      <c r="AJ46" s="5" t="s">
        <v>206</v>
      </c>
      <c r="AK46" s="5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 hidden="1">
      <c r="A47" s="18">
        <f t="shared" si="10"/>
        <v>20</v>
      </c>
      <c r="B47" s="127" t="s">
        <v>71</v>
      </c>
      <c r="C47" s="26">
        <f t="shared" si="8"/>
        <v>803479.8</v>
      </c>
      <c r="D47" s="26">
        <f t="shared" si="9"/>
        <v>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>
        <f t="shared" si="11"/>
        <v>803479.8</v>
      </c>
      <c r="X47" s="74"/>
      <c r="Y47"/>
      <c r="Z47"/>
      <c r="AA47"/>
      <c r="AB47"/>
      <c r="AC47"/>
      <c r="AD47" s="74">
        <f>158307.02+208426.63+166480.57</f>
        <v>533214.22</v>
      </c>
      <c r="AE47"/>
      <c r="AF47" s="74">
        <v>270265.58</v>
      </c>
      <c r="AG47" s="74"/>
      <c r="AH47" s="5"/>
      <c r="AI47" s="5"/>
      <c r="AJ47" s="5" t="s">
        <v>210</v>
      </c>
      <c r="AK47" s="5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 hidden="1">
      <c r="A48" s="18">
        <f t="shared" si="10"/>
        <v>21</v>
      </c>
      <c r="B48" s="127" t="s">
        <v>70</v>
      </c>
      <c r="C48" s="26">
        <f t="shared" si="8"/>
        <v>133829</v>
      </c>
      <c r="D48" s="26">
        <f t="shared" si="9"/>
        <v>0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>
        <f t="shared" si="11"/>
        <v>133829</v>
      </c>
      <c r="X48" s="74"/>
      <c r="Y48"/>
      <c r="Z48"/>
      <c r="AA48"/>
      <c r="AB48"/>
      <c r="AC48"/>
      <c r="AD48" s="74"/>
      <c r="AE48"/>
      <c r="AF48" s="9"/>
      <c r="AG48" s="92">
        <v>133829</v>
      </c>
      <c r="AH48" s="5"/>
      <c r="AI48" s="5"/>
      <c r="AJ48" s="5" t="s">
        <v>211</v>
      </c>
      <c r="AK48" s="5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hidden="1">
      <c r="A49" s="18">
        <f t="shared" si="10"/>
        <v>22</v>
      </c>
      <c r="B49" s="127" t="s">
        <v>73</v>
      </c>
      <c r="C49" s="26">
        <f t="shared" si="8"/>
        <v>777297.84</v>
      </c>
      <c r="D49" s="26">
        <f t="shared" si="9"/>
        <v>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>
        <f t="shared" si="11"/>
        <v>777297.84</v>
      </c>
      <c r="X49" s="74"/>
      <c r="Y49"/>
      <c r="Z49"/>
      <c r="AA49"/>
      <c r="AB49"/>
      <c r="AC49"/>
      <c r="AD49" s="74">
        <v>226431.67</v>
      </c>
      <c r="AE49"/>
      <c r="AF49" s="9">
        <v>407341.18</v>
      </c>
      <c r="AG49" s="92">
        <v>143524.99</v>
      </c>
      <c r="AH49" s="93"/>
      <c r="AI49" s="5"/>
      <c r="AJ49" s="5" t="s">
        <v>212</v>
      </c>
      <c r="AK49" s="5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hidden="1">
      <c r="A50" s="18">
        <f t="shared" si="10"/>
        <v>23</v>
      </c>
      <c r="B50" s="127" t="s">
        <v>74</v>
      </c>
      <c r="C50" s="26">
        <f t="shared" si="8"/>
        <v>729079.54</v>
      </c>
      <c r="D50" s="26">
        <f t="shared" si="9"/>
        <v>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>
        <f t="shared" si="11"/>
        <v>729079.54</v>
      </c>
      <c r="X50" s="74"/>
      <c r="Y50"/>
      <c r="Z50"/>
      <c r="AA50"/>
      <c r="AB50"/>
      <c r="AC50"/>
      <c r="AD50" s="74">
        <v>192824.94</v>
      </c>
      <c r="AE50"/>
      <c r="AF50" s="9">
        <v>353492.6</v>
      </c>
      <c r="AG50" s="92">
        <v>182762</v>
      </c>
      <c r="AH50" s="93"/>
      <c r="AI50" s="5"/>
      <c r="AJ50" s="5" t="s">
        <v>212</v>
      </c>
      <c r="AK50" s="5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 hidden="1">
      <c r="A51" s="14">
        <f t="shared" si="10"/>
        <v>24</v>
      </c>
      <c r="B51" s="127" t="s">
        <v>75</v>
      </c>
      <c r="C51" s="26">
        <f t="shared" si="8"/>
        <v>729079.54</v>
      </c>
      <c r="D51" s="26">
        <f t="shared" si="9"/>
        <v>0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>
        <f t="shared" si="11"/>
        <v>729079.54</v>
      </c>
      <c r="X51" s="74"/>
      <c r="Y51"/>
      <c r="Z51"/>
      <c r="AA51"/>
      <c r="AB51"/>
      <c r="AC51"/>
      <c r="AD51" s="74">
        <v>192824.94</v>
      </c>
      <c r="AE51"/>
      <c r="AF51" s="9">
        <v>353492.6</v>
      </c>
      <c r="AG51" s="92">
        <v>182762</v>
      </c>
      <c r="AH51" s="93"/>
      <c r="AI51" s="5"/>
      <c r="AJ51" s="5" t="s">
        <v>212</v>
      </c>
      <c r="AK51" s="5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 hidden="1">
      <c r="A52" s="14">
        <f t="shared" si="10"/>
        <v>25</v>
      </c>
      <c r="B52" s="127" t="s">
        <v>76</v>
      </c>
      <c r="C52" s="26">
        <f t="shared" si="8"/>
        <v>859792.6599999999</v>
      </c>
      <c r="D52" s="26">
        <f t="shared" si="9"/>
        <v>0</v>
      </c>
      <c r="E52" s="26"/>
      <c r="F52" s="26"/>
      <c r="G52" s="26"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>
        <f t="shared" si="11"/>
        <v>859792.6599999999</v>
      </c>
      <c r="X52" s="74"/>
      <c r="Y52"/>
      <c r="Z52"/>
      <c r="AA52"/>
      <c r="AB52"/>
      <c r="AC52"/>
      <c r="AD52" s="74">
        <v>227428.31</v>
      </c>
      <c r="AE52"/>
      <c r="AF52" s="9">
        <v>408938.11</v>
      </c>
      <c r="AG52" s="92">
        <v>223426.24</v>
      </c>
      <c r="AH52" s="93"/>
      <c r="AI52" s="5"/>
      <c r="AJ52" s="5" t="s">
        <v>212</v>
      </c>
      <c r="AK52" s="5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 hidden="1">
      <c r="A53" s="218" t="s">
        <v>23</v>
      </c>
      <c r="B53" s="218"/>
      <c r="C53" s="26">
        <f aca="true" t="shared" si="12" ref="C53:W53">SUM(C37:C52)</f>
        <v>11992718.34</v>
      </c>
      <c r="D53" s="26">
        <f t="shared" si="12"/>
        <v>393267</v>
      </c>
      <c r="E53" s="26">
        <f t="shared" si="12"/>
        <v>393267</v>
      </c>
      <c r="F53" s="26">
        <f t="shared" si="12"/>
        <v>0</v>
      </c>
      <c r="G53" s="26">
        <f t="shared" si="12"/>
        <v>0</v>
      </c>
      <c r="H53" s="26">
        <f t="shared" si="12"/>
        <v>0</v>
      </c>
      <c r="I53" s="26">
        <f t="shared" si="12"/>
        <v>0</v>
      </c>
      <c r="J53" s="26">
        <f t="shared" si="12"/>
        <v>0</v>
      </c>
      <c r="K53" s="26">
        <f t="shared" si="12"/>
        <v>0</v>
      </c>
      <c r="L53" s="26">
        <f t="shared" si="12"/>
        <v>0</v>
      </c>
      <c r="M53" s="26">
        <f t="shared" si="12"/>
        <v>0</v>
      </c>
      <c r="N53" s="26">
        <f t="shared" si="12"/>
        <v>0</v>
      </c>
      <c r="O53" s="26">
        <f t="shared" si="12"/>
        <v>0</v>
      </c>
      <c r="P53" s="26">
        <f t="shared" si="12"/>
        <v>0</v>
      </c>
      <c r="Q53" s="26">
        <f t="shared" si="12"/>
        <v>13</v>
      </c>
      <c r="R53" s="26">
        <f t="shared" si="12"/>
        <v>182039</v>
      </c>
      <c r="S53" s="26">
        <f t="shared" si="12"/>
        <v>0</v>
      </c>
      <c r="T53" s="26">
        <f t="shared" si="12"/>
        <v>0</v>
      </c>
      <c r="U53" s="26">
        <f t="shared" si="12"/>
        <v>0</v>
      </c>
      <c r="V53" s="26">
        <f t="shared" si="12"/>
        <v>0</v>
      </c>
      <c r="W53" s="26">
        <f t="shared" si="12"/>
        <v>11417412.34</v>
      </c>
      <c r="X53" s="74"/>
      <c r="Y53" s="9"/>
      <c r="Z53" s="92"/>
      <c r="AA53" s="93"/>
      <c r="AB53" s="93"/>
      <c r="AC53" s="5"/>
      <c r="AD53" s="5"/>
      <c r="AE53" s="5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 hidden="1">
      <c r="A54" s="215" t="s">
        <v>77</v>
      </c>
      <c r="B54" s="215"/>
      <c r="C54" s="19">
        <f aca="true" t="shared" si="13" ref="C54:W54">C53</f>
        <v>11992718.34</v>
      </c>
      <c r="D54" s="19">
        <f t="shared" si="13"/>
        <v>393267</v>
      </c>
      <c r="E54" s="19">
        <f t="shared" si="13"/>
        <v>393267</v>
      </c>
      <c r="F54" s="19">
        <f t="shared" si="13"/>
        <v>0</v>
      </c>
      <c r="G54" s="19">
        <f t="shared" si="13"/>
        <v>0</v>
      </c>
      <c r="H54" s="19">
        <f t="shared" si="13"/>
        <v>0</v>
      </c>
      <c r="I54" s="19">
        <f t="shared" si="13"/>
        <v>0</v>
      </c>
      <c r="J54" s="19">
        <f t="shared" si="13"/>
        <v>0</v>
      </c>
      <c r="K54" s="19">
        <f t="shared" si="13"/>
        <v>0</v>
      </c>
      <c r="L54" s="19">
        <f t="shared" si="13"/>
        <v>0</v>
      </c>
      <c r="M54" s="19">
        <f t="shared" si="13"/>
        <v>0</v>
      </c>
      <c r="N54" s="19">
        <f t="shared" si="13"/>
        <v>0</v>
      </c>
      <c r="O54" s="19">
        <f t="shared" si="13"/>
        <v>0</v>
      </c>
      <c r="P54" s="19">
        <f t="shared" si="13"/>
        <v>0</v>
      </c>
      <c r="Q54" s="19">
        <f t="shared" si="13"/>
        <v>13</v>
      </c>
      <c r="R54" s="19">
        <f t="shared" si="13"/>
        <v>182039</v>
      </c>
      <c r="S54" s="19">
        <f t="shared" si="13"/>
        <v>0</v>
      </c>
      <c r="T54" s="19">
        <f t="shared" si="13"/>
        <v>0</v>
      </c>
      <c r="U54" s="19">
        <f t="shared" si="13"/>
        <v>0</v>
      </c>
      <c r="V54" s="19">
        <f t="shared" si="13"/>
        <v>0</v>
      </c>
      <c r="W54" s="19">
        <f t="shared" si="13"/>
        <v>11417412.34</v>
      </c>
      <c r="X54" s="74"/>
      <c r="Y54" s="9"/>
      <c r="Z54" s="92"/>
      <c r="AA54" s="93"/>
      <c r="AB54" s="93"/>
      <c r="AC54" s="5"/>
      <c r="AD54" s="5"/>
      <c r="AE54" s="5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 hidden="1">
      <c r="A55" s="219" t="s">
        <v>83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151"/>
      <c r="Y55" s="74"/>
      <c r="Z55" s="74"/>
      <c r="AA55" s="74"/>
      <c r="AB55" s="74"/>
      <c r="AC55" s="74"/>
      <c r="AD55" s="74"/>
      <c r="AE55" s="9"/>
      <c r="AF55" s="73"/>
      <c r="AG55" s="5"/>
      <c r="AH55" s="5"/>
      <c r="AI55" s="5"/>
      <c r="AJ55" s="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 hidden="1">
      <c r="A56" s="148" t="s">
        <v>84</v>
      </c>
      <c r="B56" s="149"/>
      <c r="C56" s="26"/>
      <c r="D56" s="2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32"/>
      <c r="Y56" s="74"/>
      <c r="Z56" s="74"/>
      <c r="AA56" s="74"/>
      <c r="AB56" s="74"/>
      <c r="AC56" s="74"/>
      <c r="AD56" s="74"/>
      <c r="AE56" s="9"/>
      <c r="AF56" s="73"/>
      <c r="AG56" s="5"/>
      <c r="AH56" s="5"/>
      <c r="AI56" s="5"/>
      <c r="AJ56" s="5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 hidden="1">
      <c r="A57" s="14">
        <f>A52+1</f>
        <v>26</v>
      </c>
      <c r="B57" s="127" t="s">
        <v>85</v>
      </c>
      <c r="C57" s="26">
        <f>D57+K57+L57+N57+P57+R57+S57+U57+V57+W57</f>
        <v>34944</v>
      </c>
      <c r="D57" s="26">
        <f>E57+F57+G57+H57+I57</f>
        <v>34944</v>
      </c>
      <c r="E57" s="26">
        <f>13*2688</f>
        <v>34944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91"/>
      <c r="Y57" s="26"/>
      <c r="Z57" s="74"/>
      <c r="AA57" s="74"/>
      <c r="AB57" s="74"/>
      <c r="AC57" s="74"/>
      <c r="AD57" s="74"/>
      <c r="AE57" s="74"/>
      <c r="AF57" s="9"/>
      <c r="AG57" s="73"/>
      <c r="AH57" s="5"/>
      <c r="AI57" s="5"/>
      <c r="AJ57" s="5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.75" hidden="1">
      <c r="A58" s="14">
        <f>A57+1</f>
        <v>27</v>
      </c>
      <c r="B58" s="127" t="s">
        <v>92</v>
      </c>
      <c r="C58" s="26">
        <f>D58+K58+L58+N58+P58+R58+S58+U58+V58+W58</f>
        <v>110000</v>
      </c>
      <c r="D58" s="26">
        <f>E58+F58+G58+H58+I58</f>
        <v>110000</v>
      </c>
      <c r="E58" s="26">
        <v>110000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91"/>
      <c r="Y58" s="74"/>
      <c r="Z58" s="74"/>
      <c r="AA58" s="74"/>
      <c r="AB58" s="74"/>
      <c r="AC58" s="74"/>
      <c r="AD58" s="74"/>
      <c r="AE58" s="74"/>
      <c r="AF58" s="9"/>
      <c r="AG58" s="73"/>
      <c r="AH58" s="5"/>
      <c r="AI58" s="5"/>
      <c r="AJ58" s="5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 hidden="1">
      <c r="A59" s="218" t="s">
        <v>23</v>
      </c>
      <c r="B59" s="218"/>
      <c r="C59" s="26">
        <f aca="true" t="shared" si="14" ref="C59:W59">SUM(C57:C58)</f>
        <v>144944</v>
      </c>
      <c r="D59" s="26">
        <f t="shared" si="14"/>
        <v>144944</v>
      </c>
      <c r="E59" s="26">
        <f t="shared" si="14"/>
        <v>144944</v>
      </c>
      <c r="F59" s="26">
        <f t="shared" si="14"/>
        <v>0</v>
      </c>
      <c r="G59" s="26">
        <f t="shared" si="14"/>
        <v>0</v>
      </c>
      <c r="H59" s="26">
        <f t="shared" si="14"/>
        <v>0</v>
      </c>
      <c r="I59" s="26">
        <f t="shared" si="14"/>
        <v>0</v>
      </c>
      <c r="J59" s="26">
        <f t="shared" si="14"/>
        <v>0</v>
      </c>
      <c r="K59" s="26">
        <f t="shared" si="14"/>
        <v>0</v>
      </c>
      <c r="L59" s="26">
        <f t="shared" si="14"/>
        <v>0</v>
      </c>
      <c r="M59" s="26">
        <f t="shared" si="14"/>
        <v>0</v>
      </c>
      <c r="N59" s="26">
        <f t="shared" si="14"/>
        <v>0</v>
      </c>
      <c r="O59" s="26">
        <f t="shared" si="14"/>
        <v>0</v>
      </c>
      <c r="P59" s="26">
        <f t="shared" si="14"/>
        <v>0</v>
      </c>
      <c r="Q59" s="26">
        <f t="shared" si="14"/>
        <v>0</v>
      </c>
      <c r="R59" s="26">
        <f t="shared" si="14"/>
        <v>0</v>
      </c>
      <c r="S59" s="26">
        <f t="shared" si="14"/>
        <v>0</v>
      </c>
      <c r="T59" s="26">
        <f t="shared" si="14"/>
        <v>0</v>
      </c>
      <c r="U59" s="26">
        <f t="shared" si="14"/>
        <v>0</v>
      </c>
      <c r="V59" s="26">
        <f t="shared" si="14"/>
        <v>0</v>
      </c>
      <c r="W59" s="26">
        <f t="shared" si="14"/>
        <v>0</v>
      </c>
      <c r="X59" s="91"/>
      <c r="Y59" s="74"/>
      <c r="Z59" s="74"/>
      <c r="AA59" s="74"/>
      <c r="AB59" s="74"/>
      <c r="AC59" s="74"/>
      <c r="AD59" s="74"/>
      <c r="AE59" s="9"/>
      <c r="AF59" s="73"/>
      <c r="AG59" s="5"/>
      <c r="AH59" s="5"/>
      <c r="AI59" s="5"/>
      <c r="AJ59" s="5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 hidden="1">
      <c r="A60" s="215" t="s">
        <v>213</v>
      </c>
      <c r="B60" s="215"/>
      <c r="C60" s="152">
        <f aca="true" t="shared" si="15" ref="C60:W60">SUM(C59)</f>
        <v>144944</v>
      </c>
      <c r="D60" s="152">
        <f t="shared" si="15"/>
        <v>144944</v>
      </c>
      <c r="E60" s="19">
        <f t="shared" si="15"/>
        <v>144944</v>
      </c>
      <c r="F60" s="19">
        <f t="shared" si="15"/>
        <v>0</v>
      </c>
      <c r="G60" s="19">
        <f t="shared" si="15"/>
        <v>0</v>
      </c>
      <c r="H60" s="19">
        <f t="shared" si="15"/>
        <v>0</v>
      </c>
      <c r="I60" s="19">
        <f t="shared" si="15"/>
        <v>0</v>
      </c>
      <c r="J60" s="19">
        <f t="shared" si="15"/>
        <v>0</v>
      </c>
      <c r="K60" s="19">
        <f t="shared" si="15"/>
        <v>0</v>
      </c>
      <c r="L60" s="19">
        <f t="shared" si="15"/>
        <v>0</v>
      </c>
      <c r="M60" s="19">
        <f t="shared" si="15"/>
        <v>0</v>
      </c>
      <c r="N60" s="19">
        <f t="shared" si="15"/>
        <v>0</v>
      </c>
      <c r="O60" s="19">
        <f t="shared" si="15"/>
        <v>0</v>
      </c>
      <c r="P60" s="19">
        <f t="shared" si="15"/>
        <v>0</v>
      </c>
      <c r="Q60" s="19">
        <f t="shared" si="15"/>
        <v>0</v>
      </c>
      <c r="R60" s="19">
        <f t="shared" si="15"/>
        <v>0</v>
      </c>
      <c r="S60" s="19">
        <f t="shared" si="15"/>
        <v>0</v>
      </c>
      <c r="T60" s="19">
        <f t="shared" si="15"/>
        <v>0</v>
      </c>
      <c r="U60" s="19">
        <f t="shared" si="15"/>
        <v>0</v>
      </c>
      <c r="V60" s="19">
        <f t="shared" si="15"/>
        <v>0</v>
      </c>
      <c r="W60" s="19">
        <f t="shared" si="15"/>
        <v>0</v>
      </c>
      <c r="X60" s="74"/>
      <c r="Y60" s="74"/>
      <c r="Z60" s="74"/>
      <c r="AA60" s="74"/>
      <c r="AB60" s="74"/>
      <c r="AC60" s="74"/>
      <c r="AD60" s="74"/>
      <c r="AE60" s="9"/>
      <c r="AF60" s="73"/>
      <c r="AG60" s="5"/>
      <c r="AH60" s="5"/>
      <c r="AI60" s="5"/>
      <c r="AJ60" s="5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.75" hidden="1">
      <c r="A61" s="217" t="s">
        <v>95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153"/>
      <c r="Y61" s="9"/>
      <c r="Z61" s="73"/>
      <c r="AA61" s="8"/>
      <c r="AB61" s="5"/>
      <c r="AC61" s="5"/>
      <c r="AD61" s="5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75" hidden="1">
      <c r="A62" s="154" t="s">
        <v>96</v>
      </c>
      <c r="B62" s="1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74"/>
      <c r="Y62" s="9"/>
      <c r="Z62" s="92"/>
      <c r="AA62" s="9"/>
      <c r="AB62" s="93"/>
      <c r="AC62" s="93"/>
      <c r="AD62" s="93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hidden="1">
      <c r="A63" s="14">
        <f>A58+1</f>
        <v>28</v>
      </c>
      <c r="B63" s="127" t="s">
        <v>97</v>
      </c>
      <c r="C63" s="26">
        <f>D63+K63+L63+N63+P63+R63+S63+U63+V63+W63</f>
        <v>130000</v>
      </c>
      <c r="D63" s="26">
        <f>E63+F63+G63+H63+I63</f>
        <v>0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>
        <v>130000</v>
      </c>
      <c r="X63" s="74"/>
      <c r="Y63" s="9"/>
      <c r="Z63" s="92"/>
      <c r="AA63" s="9"/>
      <c r="AB63" s="93"/>
      <c r="AC63" s="93"/>
      <c r="AD63" s="9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hidden="1">
      <c r="A64" s="14">
        <f>A63+1</f>
        <v>29</v>
      </c>
      <c r="B64" s="127" t="s">
        <v>98</v>
      </c>
      <c r="C64" s="26">
        <f>D64+K64+L64+N64+P64+R64+S64+U64+V64+W64</f>
        <v>130000</v>
      </c>
      <c r="D64" s="26">
        <f>E64+F64+G64+H64+I64</f>
        <v>0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>
        <v>130000</v>
      </c>
      <c r="X64" s="74"/>
      <c r="Y64" s="9"/>
      <c r="Z64" s="92"/>
      <c r="AA64" s="9"/>
      <c r="AB64" s="93"/>
      <c r="AC64" s="93"/>
      <c r="AD64" s="93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 hidden="1">
      <c r="A65" s="14">
        <f>A64+1</f>
        <v>30</v>
      </c>
      <c r="B65" s="127" t="s">
        <v>99</v>
      </c>
      <c r="C65" s="26">
        <f>D65+K65+L65+N65+P65+R65+S65+U65+V65+W65</f>
        <v>130000</v>
      </c>
      <c r="D65" s="26">
        <f>E65+F65+G65+H65+I65</f>
        <v>0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>
        <v>130000</v>
      </c>
      <c r="X65" s="74"/>
      <c r="Y65" s="9"/>
      <c r="Z65" s="92"/>
      <c r="AA65" s="9"/>
      <c r="AB65" s="93"/>
      <c r="AC65" s="93"/>
      <c r="AD65" s="93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 hidden="1">
      <c r="A66" s="14">
        <f>A65+1</f>
        <v>31</v>
      </c>
      <c r="B66" s="127" t="s">
        <v>100</v>
      </c>
      <c r="C66" s="26">
        <f>D66+K66+L66+N66+P66+R66+S66+U66+V66+W66</f>
        <v>130000</v>
      </c>
      <c r="D66" s="26">
        <f>E66+F66+G66+H66+I66</f>
        <v>0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>
        <v>130000</v>
      </c>
      <c r="X66" s="74"/>
      <c r="Y66" s="9"/>
      <c r="Z66" s="92"/>
      <c r="AA66" s="9"/>
      <c r="AB66" s="93"/>
      <c r="AC66" s="93"/>
      <c r="AD66" s="93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 hidden="1">
      <c r="A67" s="155" t="s">
        <v>23</v>
      </c>
      <c r="B67" s="156"/>
      <c r="C67" s="26">
        <f aca="true" t="shared" si="16" ref="C67:W67">SUM(C64:C66)</f>
        <v>390000</v>
      </c>
      <c r="D67" s="26">
        <f t="shared" si="16"/>
        <v>0</v>
      </c>
      <c r="E67" s="26">
        <f t="shared" si="16"/>
        <v>0</v>
      </c>
      <c r="F67" s="26">
        <f t="shared" si="16"/>
        <v>0</v>
      </c>
      <c r="G67" s="26">
        <f t="shared" si="16"/>
        <v>0</v>
      </c>
      <c r="H67" s="26">
        <f t="shared" si="16"/>
        <v>0</v>
      </c>
      <c r="I67" s="26">
        <f t="shared" si="16"/>
        <v>0</v>
      </c>
      <c r="J67" s="26">
        <f t="shared" si="16"/>
        <v>0</v>
      </c>
      <c r="K67" s="26">
        <f t="shared" si="16"/>
        <v>0</v>
      </c>
      <c r="L67" s="26">
        <f t="shared" si="16"/>
        <v>0</v>
      </c>
      <c r="M67" s="26">
        <f t="shared" si="16"/>
        <v>0</v>
      </c>
      <c r="N67" s="26">
        <f t="shared" si="16"/>
        <v>0</v>
      </c>
      <c r="O67" s="26">
        <f t="shared" si="16"/>
        <v>0</v>
      </c>
      <c r="P67" s="26">
        <f t="shared" si="16"/>
        <v>0</v>
      </c>
      <c r="Q67" s="26">
        <f t="shared" si="16"/>
        <v>0</v>
      </c>
      <c r="R67" s="26">
        <f t="shared" si="16"/>
        <v>0</v>
      </c>
      <c r="S67" s="26">
        <f t="shared" si="16"/>
        <v>0</v>
      </c>
      <c r="T67" s="26">
        <f t="shared" si="16"/>
        <v>0</v>
      </c>
      <c r="U67" s="26">
        <f t="shared" si="16"/>
        <v>0</v>
      </c>
      <c r="V67" s="26">
        <f t="shared" si="16"/>
        <v>0</v>
      </c>
      <c r="W67" s="26">
        <f t="shared" si="16"/>
        <v>390000</v>
      </c>
      <c r="X67" s="74"/>
      <c r="Y67" s="9"/>
      <c r="Z67" s="92"/>
      <c r="AA67" s="9"/>
      <c r="AB67" s="93"/>
      <c r="AC67" s="93"/>
      <c r="AD67" s="93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 hidden="1">
      <c r="A68" s="154" t="s">
        <v>101</v>
      </c>
      <c r="B68" s="1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74"/>
      <c r="Y68" s="9"/>
      <c r="Z68" s="157"/>
      <c r="AA68" s="9"/>
      <c r="AB68" s="93"/>
      <c r="AC68" s="93"/>
      <c r="AD68" s="93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.75" hidden="1">
      <c r="A69" s="14">
        <f>A66+1</f>
        <v>32</v>
      </c>
      <c r="B69" s="127" t="s">
        <v>102</v>
      </c>
      <c r="C69" s="26">
        <f>D69+K69+L69+N69+P69+R69+S69+U69+V69+W69</f>
        <v>580271.29</v>
      </c>
      <c r="D69" s="26">
        <f>E69+F69+G69+H69+I69</f>
        <v>0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>
        <f>SUM(Y69:AD69)</f>
        <v>580271.29</v>
      </c>
      <c r="X69" s="74"/>
      <c r="Y69" s="9"/>
      <c r="Z69" s="157"/>
      <c r="AA69" s="9">
        <v>580271.29</v>
      </c>
      <c r="AB69" s="93"/>
      <c r="AC69" s="93"/>
      <c r="AD69" s="93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.75" hidden="1">
      <c r="A70" s="155" t="s">
        <v>23</v>
      </c>
      <c r="B70" s="156"/>
      <c r="C70" s="26">
        <f aca="true" t="shared" si="17" ref="C70:W70">SUM(C69)</f>
        <v>580271.29</v>
      </c>
      <c r="D70" s="26">
        <f t="shared" si="17"/>
        <v>0</v>
      </c>
      <c r="E70" s="26">
        <f t="shared" si="17"/>
        <v>0</v>
      </c>
      <c r="F70" s="26">
        <f t="shared" si="17"/>
        <v>0</v>
      </c>
      <c r="G70" s="26">
        <f t="shared" si="17"/>
        <v>0</v>
      </c>
      <c r="H70" s="26">
        <f t="shared" si="17"/>
        <v>0</v>
      </c>
      <c r="I70" s="26">
        <f t="shared" si="17"/>
        <v>0</v>
      </c>
      <c r="J70" s="26">
        <f t="shared" si="17"/>
        <v>0</v>
      </c>
      <c r="K70" s="26">
        <f t="shared" si="17"/>
        <v>0</v>
      </c>
      <c r="L70" s="26">
        <f t="shared" si="17"/>
        <v>0</v>
      </c>
      <c r="M70" s="26">
        <f t="shared" si="17"/>
        <v>0</v>
      </c>
      <c r="N70" s="26">
        <f t="shared" si="17"/>
        <v>0</v>
      </c>
      <c r="O70" s="26">
        <f t="shared" si="17"/>
        <v>0</v>
      </c>
      <c r="P70" s="26">
        <f t="shared" si="17"/>
        <v>0</v>
      </c>
      <c r="Q70" s="26">
        <f t="shared" si="17"/>
        <v>0</v>
      </c>
      <c r="R70" s="26">
        <f t="shared" si="17"/>
        <v>0</v>
      </c>
      <c r="S70" s="26">
        <f t="shared" si="17"/>
        <v>0</v>
      </c>
      <c r="T70" s="26">
        <f t="shared" si="17"/>
        <v>0</v>
      </c>
      <c r="U70" s="26">
        <f t="shared" si="17"/>
        <v>0</v>
      </c>
      <c r="V70" s="26">
        <f t="shared" si="17"/>
        <v>0</v>
      </c>
      <c r="W70" s="26">
        <f t="shared" si="17"/>
        <v>580271.29</v>
      </c>
      <c r="X70" s="74"/>
      <c r="Y70" s="9"/>
      <c r="Z70" s="92"/>
      <c r="AA70" s="9"/>
      <c r="AB70" s="93"/>
      <c r="AC70" s="93"/>
      <c r="AD70" s="93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.75" hidden="1">
      <c r="A71" s="154" t="s">
        <v>214</v>
      </c>
      <c r="B71" s="126"/>
      <c r="C71" s="19">
        <f>C67+C70</f>
        <v>970271.29</v>
      </c>
      <c r="D71" s="19">
        <f aca="true" t="shared" si="18" ref="D71:W71">D67</f>
        <v>0</v>
      </c>
      <c r="E71" s="19">
        <f t="shared" si="18"/>
        <v>0</v>
      </c>
      <c r="F71" s="19">
        <f t="shared" si="18"/>
        <v>0</v>
      </c>
      <c r="G71" s="19">
        <f t="shared" si="18"/>
        <v>0</v>
      </c>
      <c r="H71" s="19">
        <f t="shared" si="18"/>
        <v>0</v>
      </c>
      <c r="I71" s="19">
        <f t="shared" si="18"/>
        <v>0</v>
      </c>
      <c r="J71" s="19">
        <f t="shared" si="18"/>
        <v>0</v>
      </c>
      <c r="K71" s="19">
        <f t="shared" si="18"/>
        <v>0</v>
      </c>
      <c r="L71" s="19">
        <f t="shared" si="18"/>
        <v>0</v>
      </c>
      <c r="M71" s="19">
        <f t="shared" si="18"/>
        <v>0</v>
      </c>
      <c r="N71" s="19">
        <f t="shared" si="18"/>
        <v>0</v>
      </c>
      <c r="O71" s="19">
        <f t="shared" si="18"/>
        <v>0</v>
      </c>
      <c r="P71" s="19">
        <f t="shared" si="18"/>
        <v>0</v>
      </c>
      <c r="Q71" s="19">
        <f t="shared" si="18"/>
        <v>0</v>
      </c>
      <c r="R71" s="19">
        <f t="shared" si="18"/>
        <v>0</v>
      </c>
      <c r="S71" s="19">
        <f t="shared" si="18"/>
        <v>0</v>
      </c>
      <c r="T71" s="19">
        <f t="shared" si="18"/>
        <v>0</v>
      </c>
      <c r="U71" s="19">
        <f t="shared" si="18"/>
        <v>0</v>
      </c>
      <c r="V71" s="19">
        <f t="shared" si="18"/>
        <v>0</v>
      </c>
      <c r="W71" s="19">
        <f t="shared" si="18"/>
        <v>390000</v>
      </c>
      <c r="X71" s="74"/>
      <c r="Y71" s="9"/>
      <c r="Z71" s="157"/>
      <c r="AA71" s="9"/>
      <c r="AB71" s="93"/>
      <c r="AC71" s="93"/>
      <c r="AD71" s="93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35" s="146" customFormat="1" ht="15.75" hidden="1">
      <c r="A72" s="191" t="s">
        <v>121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74">
        <f>C72-E72-F72-G72-H72-I72-N72-P72-R72-S72-U72-V72-W72</f>
        <v>0</v>
      </c>
      <c r="Y72" s="94"/>
      <c r="Z72" s="9"/>
      <c r="AA72" s="9"/>
      <c r="AB72" s="9"/>
      <c r="AC72" s="9"/>
      <c r="AD72" s="9"/>
      <c r="AE72" s="9"/>
      <c r="AF72" s="73"/>
      <c r="AG72" s="5"/>
      <c r="AH72" s="5"/>
      <c r="AI72" s="5"/>
    </row>
    <row r="73" spans="1:256" ht="38.25" customHeight="1" hidden="1">
      <c r="A73" s="220" t="s">
        <v>122</v>
      </c>
      <c r="B73" s="220"/>
      <c r="C73" s="19"/>
      <c r="D73" s="19"/>
      <c r="E73" s="19"/>
      <c r="F73" s="19"/>
      <c r="G73" s="19"/>
      <c r="H73" s="19"/>
      <c r="I73" s="19"/>
      <c r="J73" s="54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74">
        <f>C73-E73-F73-G73-H73-I73-N73-P73-R73-S73-U73-V73-W73</f>
        <v>0</v>
      </c>
      <c r="Y73" s="94"/>
      <c r="Z73" s="9"/>
      <c r="AA73" s="9"/>
      <c r="AB73" s="9"/>
      <c r="AC73" s="9"/>
      <c r="AD73" s="9"/>
      <c r="AE73" s="9"/>
      <c r="AF73" s="73"/>
      <c r="AG73" s="5"/>
      <c r="AH73" s="5"/>
      <c r="AI73" s="5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0.25" customHeight="1" hidden="1">
      <c r="A74" s="14">
        <f>A69+1</f>
        <v>33</v>
      </c>
      <c r="B74" s="21" t="s">
        <v>123</v>
      </c>
      <c r="C74" s="26">
        <f>D74+K74+L74+N74+P74+R74+S74+U74+V74+W74</f>
        <v>23849624.36</v>
      </c>
      <c r="D74" s="26"/>
      <c r="E74" s="26"/>
      <c r="F74" s="26"/>
      <c r="G74" s="26"/>
      <c r="H74" s="26"/>
      <c r="I74" s="26"/>
      <c r="J74" s="17"/>
      <c r="K74" s="26"/>
      <c r="L74" s="26"/>
      <c r="M74" s="26"/>
      <c r="N74" s="26"/>
      <c r="O74" s="26"/>
      <c r="P74" s="26"/>
      <c r="Q74" s="26">
        <v>2016.37</v>
      </c>
      <c r="R74" s="26">
        <f>2016.37*(8187+3641)</f>
        <v>23849624.36</v>
      </c>
      <c r="S74" s="26"/>
      <c r="T74" s="26"/>
      <c r="U74" s="26"/>
      <c r="V74" s="26"/>
      <c r="W74" s="26"/>
      <c r="X74" s="74">
        <f>C74-E74-F74-G74-H74-I74-N74-P74-R74-S74-U74-V74-W74</f>
        <v>0</v>
      </c>
      <c r="Y74" s="74"/>
      <c r="Z74" s="9"/>
      <c r="AA74" s="9"/>
      <c r="AB74" s="9"/>
      <c r="AC74" s="9"/>
      <c r="AD74" s="9"/>
      <c r="AE74" s="9"/>
      <c r="AF74" s="73"/>
      <c r="AG74"/>
      <c r="AH74" s="5"/>
      <c r="AI74" s="5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.75" hidden="1">
      <c r="A75" s="155" t="s">
        <v>23</v>
      </c>
      <c r="B75" s="156"/>
      <c r="C75" s="26">
        <f aca="true" t="shared" si="19" ref="C75:W75">SUM(C74)</f>
        <v>23849624.36</v>
      </c>
      <c r="D75" s="26">
        <f t="shared" si="19"/>
        <v>0</v>
      </c>
      <c r="E75" s="26">
        <f t="shared" si="19"/>
        <v>0</v>
      </c>
      <c r="F75" s="26">
        <f t="shared" si="19"/>
        <v>0</v>
      </c>
      <c r="G75" s="26">
        <f t="shared" si="19"/>
        <v>0</v>
      </c>
      <c r="H75" s="26">
        <f t="shared" si="19"/>
        <v>0</v>
      </c>
      <c r="I75" s="26">
        <f t="shared" si="19"/>
        <v>0</v>
      </c>
      <c r="J75" s="26">
        <f t="shared" si="19"/>
        <v>0</v>
      </c>
      <c r="K75" s="26">
        <f t="shared" si="19"/>
        <v>0</v>
      </c>
      <c r="L75" s="26">
        <f t="shared" si="19"/>
        <v>0</v>
      </c>
      <c r="M75" s="26">
        <f t="shared" si="19"/>
        <v>0</v>
      </c>
      <c r="N75" s="26">
        <f t="shared" si="19"/>
        <v>0</v>
      </c>
      <c r="O75" s="26">
        <f t="shared" si="19"/>
        <v>0</v>
      </c>
      <c r="P75" s="26">
        <f t="shared" si="19"/>
        <v>0</v>
      </c>
      <c r="Q75" s="26">
        <f t="shared" si="19"/>
        <v>2016.37</v>
      </c>
      <c r="R75" s="26">
        <f t="shared" si="19"/>
        <v>23849624.36</v>
      </c>
      <c r="S75" s="26">
        <f t="shared" si="19"/>
        <v>0</v>
      </c>
      <c r="T75" s="26">
        <f t="shared" si="19"/>
        <v>0</v>
      </c>
      <c r="U75" s="26">
        <f t="shared" si="19"/>
        <v>0</v>
      </c>
      <c r="V75" s="26">
        <f t="shared" si="19"/>
        <v>0</v>
      </c>
      <c r="W75" s="26">
        <f t="shared" si="19"/>
        <v>0</v>
      </c>
      <c r="X75" s="74"/>
      <c r="Y75" s="9"/>
      <c r="Z75" s="92"/>
      <c r="AA75" s="9"/>
      <c r="AB75" s="93"/>
      <c r="AC75" s="93"/>
      <c r="AD75" s="93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35" s="146" customFormat="1" ht="15.75" hidden="1">
      <c r="A76" s="195" t="s">
        <v>124</v>
      </c>
      <c r="B76" s="195"/>
      <c r="C76" s="26"/>
      <c r="D76" s="26"/>
      <c r="E76" s="26"/>
      <c r="F76" s="26"/>
      <c r="G76" s="26"/>
      <c r="H76" s="26"/>
      <c r="I76" s="26"/>
      <c r="J76" s="17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74">
        <f>C76-E76-F76-G76-H76-I76-N76-P76-R76-S76-U76-V76-W76</f>
        <v>0</v>
      </c>
      <c r="Y76" s="74"/>
      <c r="Z76" s="9"/>
      <c r="AA76" s="9"/>
      <c r="AB76" s="9"/>
      <c r="AC76" s="9"/>
      <c r="AD76" s="9"/>
      <c r="AE76" s="9"/>
      <c r="AF76" s="73"/>
      <c r="AG76" s="5"/>
      <c r="AH76" s="5"/>
      <c r="AI76" s="5"/>
    </row>
    <row r="77" spans="1:256" ht="15.75" hidden="1">
      <c r="A77" s="14">
        <f>A74+1</f>
        <v>34</v>
      </c>
      <c r="B77" s="21" t="s">
        <v>125</v>
      </c>
      <c r="C77" s="26">
        <f>D77+K77+L77+N77+P77+R77+S77+U77+V77+W77</f>
        <v>305138.77</v>
      </c>
      <c r="D77" s="26"/>
      <c r="E77" s="26"/>
      <c r="F77" s="26"/>
      <c r="G77" s="26"/>
      <c r="H77" s="26"/>
      <c r="I77" s="26"/>
      <c r="J77" s="17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>
        <f>SUM(Z77:AJ77)</f>
        <v>305138.77</v>
      </c>
      <c r="X77" s="74">
        <f>C77-E77-F77-G77-H77-I77-N77-P77-R77-S77-U77-V77-W77</f>
        <v>0</v>
      </c>
      <c r="Y77" s="74"/>
      <c r="Z77" s="9"/>
      <c r="AA77" s="9"/>
      <c r="AB77" s="9"/>
      <c r="AC77" s="9"/>
      <c r="AD77" s="9"/>
      <c r="AE77" s="9">
        <v>305138.77</v>
      </c>
      <c r="AF77" s="73"/>
      <c r="AG77" s="5"/>
      <c r="AH77" s="5"/>
      <c r="AI77" s="5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 hidden="1">
      <c r="A78" s="155" t="s">
        <v>23</v>
      </c>
      <c r="B78" s="156"/>
      <c r="C78" s="26">
        <f aca="true" t="shared" si="20" ref="C78:W78">SUM(C77)</f>
        <v>305138.77</v>
      </c>
      <c r="D78" s="26">
        <f t="shared" si="20"/>
        <v>0</v>
      </c>
      <c r="E78" s="26">
        <f t="shared" si="20"/>
        <v>0</v>
      </c>
      <c r="F78" s="26">
        <f t="shared" si="20"/>
        <v>0</v>
      </c>
      <c r="G78" s="26">
        <f t="shared" si="20"/>
        <v>0</v>
      </c>
      <c r="H78" s="26">
        <f t="shared" si="20"/>
        <v>0</v>
      </c>
      <c r="I78" s="26">
        <f t="shared" si="20"/>
        <v>0</v>
      </c>
      <c r="J78" s="26">
        <f t="shared" si="20"/>
        <v>0</v>
      </c>
      <c r="K78" s="26">
        <f t="shared" si="20"/>
        <v>0</v>
      </c>
      <c r="L78" s="26">
        <f t="shared" si="20"/>
        <v>0</v>
      </c>
      <c r="M78" s="26">
        <f t="shared" si="20"/>
        <v>0</v>
      </c>
      <c r="N78" s="26">
        <f t="shared" si="20"/>
        <v>0</v>
      </c>
      <c r="O78" s="26">
        <f t="shared" si="20"/>
        <v>0</v>
      </c>
      <c r="P78" s="26">
        <f t="shared" si="20"/>
        <v>0</v>
      </c>
      <c r="Q78" s="26">
        <f t="shared" si="20"/>
        <v>0</v>
      </c>
      <c r="R78" s="26">
        <f t="shared" si="20"/>
        <v>0</v>
      </c>
      <c r="S78" s="26">
        <f t="shared" si="20"/>
        <v>0</v>
      </c>
      <c r="T78" s="26">
        <f t="shared" si="20"/>
        <v>0</v>
      </c>
      <c r="U78" s="26">
        <f t="shared" si="20"/>
        <v>0</v>
      </c>
      <c r="V78" s="26">
        <f t="shared" si="20"/>
        <v>0</v>
      </c>
      <c r="W78" s="26">
        <f t="shared" si="20"/>
        <v>305138.77</v>
      </c>
      <c r="X78" s="74"/>
      <c r="Y78" s="9"/>
      <c r="Z78" s="92"/>
      <c r="AA78" s="9"/>
      <c r="AB78" s="93"/>
      <c r="AC78" s="93"/>
      <c r="AD78" s="93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 hidden="1">
      <c r="A79" s="154" t="s">
        <v>126</v>
      </c>
      <c r="B79" s="1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74"/>
      <c r="Y79" s="9"/>
      <c r="Z79" s="9"/>
      <c r="AA79" s="9"/>
      <c r="AB79" s="9"/>
      <c r="AC79" s="9"/>
      <c r="AD79" s="73"/>
      <c r="AE79" s="5"/>
      <c r="AF79" s="5"/>
      <c r="AG79" s="5"/>
      <c r="AH79" s="5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 hidden="1">
      <c r="A80" s="14">
        <f>A77+1</f>
        <v>35</v>
      </c>
      <c r="B80" s="127" t="s">
        <v>127</v>
      </c>
      <c r="C80" s="26">
        <f>D80+K80+L80+N80+P80+R80+S80+U80+V80+W80</f>
        <v>431312.18</v>
      </c>
      <c r="D80" s="26">
        <f>E80+F80+G80+H80+I80</f>
        <v>0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>
        <f>SUM(Y80:AH80)</f>
        <v>431312.18</v>
      </c>
      <c r="X80" s="74"/>
      <c r="Y80" s="9"/>
      <c r="Z80" s="9"/>
      <c r="AA80" s="9"/>
      <c r="AB80" s="9"/>
      <c r="AC80" s="9">
        <v>391320.55</v>
      </c>
      <c r="AD80" s="73">
        <v>39991.63</v>
      </c>
      <c r="AE80" s="5"/>
      <c r="AF80" s="5"/>
      <c r="AG80" s="5"/>
      <c r="AH80" s="5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 hidden="1">
      <c r="A81" s="155" t="s">
        <v>23</v>
      </c>
      <c r="B81" s="156"/>
      <c r="C81" s="26">
        <f aca="true" t="shared" si="21" ref="C81:W81">SUM(C80)</f>
        <v>431312.18</v>
      </c>
      <c r="D81" s="26">
        <f t="shared" si="21"/>
        <v>0</v>
      </c>
      <c r="E81" s="26">
        <f t="shared" si="21"/>
        <v>0</v>
      </c>
      <c r="F81" s="26">
        <f t="shared" si="21"/>
        <v>0</v>
      </c>
      <c r="G81" s="26">
        <f t="shared" si="21"/>
        <v>0</v>
      </c>
      <c r="H81" s="26">
        <f t="shared" si="21"/>
        <v>0</v>
      </c>
      <c r="I81" s="26">
        <f t="shared" si="21"/>
        <v>0</v>
      </c>
      <c r="J81" s="26">
        <f t="shared" si="21"/>
        <v>0</v>
      </c>
      <c r="K81" s="26">
        <f t="shared" si="21"/>
        <v>0</v>
      </c>
      <c r="L81" s="26">
        <f t="shared" si="21"/>
        <v>0</v>
      </c>
      <c r="M81" s="26">
        <f t="shared" si="21"/>
        <v>0</v>
      </c>
      <c r="N81" s="26">
        <f t="shared" si="21"/>
        <v>0</v>
      </c>
      <c r="O81" s="26">
        <f t="shared" si="21"/>
        <v>0</v>
      </c>
      <c r="P81" s="26">
        <f t="shared" si="21"/>
        <v>0</v>
      </c>
      <c r="Q81" s="26">
        <f t="shared" si="21"/>
        <v>0</v>
      </c>
      <c r="R81" s="26">
        <f t="shared" si="21"/>
        <v>0</v>
      </c>
      <c r="S81" s="26">
        <f t="shared" si="21"/>
        <v>0</v>
      </c>
      <c r="T81" s="26">
        <f t="shared" si="21"/>
        <v>0</v>
      </c>
      <c r="U81" s="26">
        <f t="shared" si="21"/>
        <v>0</v>
      </c>
      <c r="V81" s="26">
        <f t="shared" si="21"/>
        <v>0</v>
      </c>
      <c r="W81" s="26">
        <f t="shared" si="21"/>
        <v>431312.18</v>
      </c>
      <c r="X81" s="74"/>
      <c r="Y81" s="9"/>
      <c r="Z81" s="92"/>
      <c r="AA81" s="9"/>
      <c r="AB81" s="93"/>
      <c r="AC81" s="93"/>
      <c r="AD81" s="93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.75" hidden="1">
      <c r="A82" s="154" t="s">
        <v>128</v>
      </c>
      <c r="B82" s="1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74"/>
      <c r="Y82" s="9"/>
      <c r="Z82" s="9"/>
      <c r="AA82" s="9"/>
      <c r="AB82" s="9"/>
      <c r="AC82" s="9"/>
      <c r="AD82" s="73"/>
      <c r="AE82" s="5"/>
      <c r="AF82" s="5"/>
      <c r="AG82" s="5"/>
      <c r="AH82" s="5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.75" hidden="1">
      <c r="A83" s="14">
        <f>A80+1</f>
        <v>36</v>
      </c>
      <c r="B83" s="127" t="s">
        <v>129</v>
      </c>
      <c r="C83" s="26">
        <f>D83+K83+L83+N83+P83+R83+S83+U83+V83+W83</f>
        <v>596302.76</v>
      </c>
      <c r="D83" s="26">
        <f>E83+F83+G83+H83+I83</f>
        <v>0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>
        <f>SUM(Y83:AH83)</f>
        <v>596302.76</v>
      </c>
      <c r="X83" s="74"/>
      <c r="Y83" s="9"/>
      <c r="Z83" s="9"/>
      <c r="AA83" s="9"/>
      <c r="AB83" s="9"/>
      <c r="AC83" s="9">
        <v>413601.99</v>
      </c>
      <c r="AD83" s="73">
        <v>182700.77</v>
      </c>
      <c r="AE83" s="5"/>
      <c r="AF83" s="5"/>
      <c r="AG83" s="5"/>
      <c r="AH83" s="5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 hidden="1">
      <c r="A84" s="155" t="s">
        <v>23</v>
      </c>
      <c r="B84" s="156"/>
      <c r="C84" s="26">
        <f aca="true" t="shared" si="22" ref="C84:W84">SUM(C83)</f>
        <v>596302.76</v>
      </c>
      <c r="D84" s="26">
        <f t="shared" si="22"/>
        <v>0</v>
      </c>
      <c r="E84" s="26">
        <f t="shared" si="22"/>
        <v>0</v>
      </c>
      <c r="F84" s="26">
        <f t="shared" si="22"/>
        <v>0</v>
      </c>
      <c r="G84" s="26">
        <f t="shared" si="22"/>
        <v>0</v>
      </c>
      <c r="H84" s="26">
        <f t="shared" si="22"/>
        <v>0</v>
      </c>
      <c r="I84" s="26">
        <f t="shared" si="22"/>
        <v>0</v>
      </c>
      <c r="J84" s="26">
        <f t="shared" si="22"/>
        <v>0</v>
      </c>
      <c r="K84" s="26">
        <f t="shared" si="22"/>
        <v>0</v>
      </c>
      <c r="L84" s="26">
        <f t="shared" si="22"/>
        <v>0</v>
      </c>
      <c r="M84" s="26">
        <f t="shared" si="22"/>
        <v>0</v>
      </c>
      <c r="N84" s="26">
        <f t="shared" si="22"/>
        <v>0</v>
      </c>
      <c r="O84" s="26">
        <f t="shared" si="22"/>
        <v>0</v>
      </c>
      <c r="P84" s="26">
        <f t="shared" si="22"/>
        <v>0</v>
      </c>
      <c r="Q84" s="26">
        <f t="shared" si="22"/>
        <v>0</v>
      </c>
      <c r="R84" s="26">
        <f t="shared" si="22"/>
        <v>0</v>
      </c>
      <c r="S84" s="26">
        <f t="shared" si="22"/>
        <v>0</v>
      </c>
      <c r="T84" s="26">
        <f t="shared" si="22"/>
        <v>0</v>
      </c>
      <c r="U84" s="26">
        <f t="shared" si="22"/>
        <v>0</v>
      </c>
      <c r="V84" s="26">
        <f t="shared" si="22"/>
        <v>0</v>
      </c>
      <c r="W84" s="26">
        <f t="shared" si="22"/>
        <v>596302.76</v>
      </c>
      <c r="X84" s="74"/>
      <c r="Y84" s="9"/>
      <c r="Z84" s="92"/>
      <c r="AA84" s="9"/>
      <c r="AB84" s="93"/>
      <c r="AC84" s="93"/>
      <c r="AD84" s="93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.75" hidden="1">
      <c r="A85" s="154" t="s">
        <v>130</v>
      </c>
      <c r="B85" s="126"/>
      <c r="C85" s="26"/>
      <c r="D85" s="26">
        <f>E85+F85+G85+H85+I85</f>
        <v>0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74"/>
      <c r="Y85" s="9"/>
      <c r="Z85" s="9"/>
      <c r="AA85" s="9"/>
      <c r="AB85" s="9"/>
      <c r="AC85" s="9"/>
      <c r="AD85" s="73"/>
      <c r="AE85" s="5"/>
      <c r="AF85" s="5"/>
      <c r="AG85" s="5"/>
      <c r="AH85" s="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 hidden="1">
      <c r="A86" s="14">
        <f>A83+1</f>
        <v>37</v>
      </c>
      <c r="B86" s="127" t="s">
        <v>131</v>
      </c>
      <c r="C86" s="26">
        <f>D86+K86+L86+N86+P86+R86+S86+U86+V86+W86</f>
        <v>1035984.08</v>
      </c>
      <c r="D86" s="26">
        <f>E86+F86+G86+H86+I86</f>
        <v>1035984.08</v>
      </c>
      <c r="E86" s="26">
        <v>1035984.08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74" t="s">
        <v>206</v>
      </c>
      <c r="Y86" s="9"/>
      <c r="Z86" s="9"/>
      <c r="AA86" s="9"/>
      <c r="AB86" s="9"/>
      <c r="AC86" s="9"/>
      <c r="AD86" s="73">
        <v>212527.87</v>
      </c>
      <c r="AE86" s="5"/>
      <c r="AF86" s="5"/>
      <c r="AG86" s="5"/>
      <c r="AH86" s="5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 hidden="1">
      <c r="A87" s="18">
        <f>A86+1</f>
        <v>38</v>
      </c>
      <c r="B87" s="127" t="s">
        <v>132</v>
      </c>
      <c r="C87" s="26">
        <f>D87+K87+L87+N87+P87+R87+S87+U87+V87+W87</f>
        <v>1035984.08</v>
      </c>
      <c r="D87" s="26">
        <f>E87+F87+G87+H87+I87</f>
        <v>1035984.08</v>
      </c>
      <c r="E87" s="26">
        <v>1035984.08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74" t="s">
        <v>206</v>
      </c>
      <c r="Y87" s="9"/>
      <c r="Z87" s="9"/>
      <c r="AA87" s="9"/>
      <c r="AB87" s="9"/>
      <c r="AC87" s="9"/>
      <c r="AD87" s="73">
        <v>212105.15</v>
      </c>
      <c r="AE87" s="5"/>
      <c r="AF87" s="5"/>
      <c r="AG87" s="5"/>
      <c r="AH87" s="5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 hidden="1">
      <c r="A88" s="18">
        <f>A87+1</f>
        <v>39</v>
      </c>
      <c r="B88" s="127" t="s">
        <v>133</v>
      </c>
      <c r="C88" s="26">
        <f>D88+K88+L88+N88+P88+R88+S88+U88+V88+W88</f>
        <v>790000</v>
      </c>
      <c r="D88" s="26">
        <f>E88+F88+G88+H88+I88</f>
        <v>0</v>
      </c>
      <c r="E88" s="26"/>
      <c r="F88" s="26"/>
      <c r="G88" s="26"/>
      <c r="H88" s="26"/>
      <c r="I88" s="26"/>
      <c r="J88" s="26"/>
      <c r="K88" s="26"/>
      <c r="L88" s="26"/>
      <c r="M88" s="26">
        <v>1046.5</v>
      </c>
      <c r="N88" s="26">
        <v>790000</v>
      </c>
      <c r="O88" s="26"/>
      <c r="P88" s="26"/>
      <c r="Q88" s="26"/>
      <c r="R88" s="26"/>
      <c r="S88" s="26"/>
      <c r="T88" s="26"/>
      <c r="U88" s="26"/>
      <c r="V88" s="26"/>
      <c r="W88" s="26"/>
      <c r="X88" s="74" t="s">
        <v>176</v>
      </c>
      <c r="Y88" s="9"/>
      <c r="Z88" s="9"/>
      <c r="AA88" s="9"/>
      <c r="AB88" s="9"/>
      <c r="AC88" s="9"/>
      <c r="AD88" s="73"/>
      <c r="AE88" s="5"/>
      <c r="AF88" s="5"/>
      <c r="AG88" s="5"/>
      <c r="AH88" s="5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 hidden="1">
      <c r="A89" s="155" t="s">
        <v>23</v>
      </c>
      <c r="B89" s="156"/>
      <c r="C89" s="26">
        <f aca="true" t="shared" si="23" ref="C89:W89">SUM(C86:C88)</f>
        <v>2861968.16</v>
      </c>
      <c r="D89" s="26">
        <f t="shared" si="23"/>
        <v>2071968.16</v>
      </c>
      <c r="E89" s="26">
        <f t="shared" si="23"/>
        <v>2071968.16</v>
      </c>
      <c r="F89" s="26">
        <f t="shared" si="23"/>
        <v>0</v>
      </c>
      <c r="G89" s="26">
        <f t="shared" si="23"/>
        <v>0</v>
      </c>
      <c r="H89" s="26">
        <f t="shared" si="23"/>
        <v>0</v>
      </c>
      <c r="I89" s="26">
        <f t="shared" si="23"/>
        <v>0</v>
      </c>
      <c r="J89" s="26">
        <f t="shared" si="23"/>
        <v>0</v>
      </c>
      <c r="K89" s="26">
        <f t="shared" si="23"/>
        <v>0</v>
      </c>
      <c r="L89" s="26">
        <f t="shared" si="23"/>
        <v>0</v>
      </c>
      <c r="M89" s="26">
        <f t="shared" si="23"/>
        <v>1046.5</v>
      </c>
      <c r="N89" s="26">
        <f t="shared" si="23"/>
        <v>790000</v>
      </c>
      <c r="O89" s="26">
        <f t="shared" si="23"/>
        <v>0</v>
      </c>
      <c r="P89" s="26">
        <f t="shared" si="23"/>
        <v>0</v>
      </c>
      <c r="Q89" s="26">
        <f t="shared" si="23"/>
        <v>0</v>
      </c>
      <c r="R89" s="26">
        <f t="shared" si="23"/>
        <v>0</v>
      </c>
      <c r="S89" s="26">
        <f t="shared" si="23"/>
        <v>0</v>
      </c>
      <c r="T89" s="26">
        <f t="shared" si="23"/>
        <v>0</v>
      </c>
      <c r="U89" s="26">
        <f t="shared" si="23"/>
        <v>0</v>
      </c>
      <c r="V89" s="26">
        <f t="shared" si="23"/>
        <v>0</v>
      </c>
      <c r="W89" s="26">
        <f t="shared" si="23"/>
        <v>0</v>
      </c>
      <c r="X89" s="74"/>
      <c r="Y89" s="9"/>
      <c r="Z89" s="9"/>
      <c r="AA89" s="9"/>
      <c r="AB89" s="9"/>
      <c r="AC89" s="9"/>
      <c r="AD89" s="73"/>
      <c r="AE89" s="5"/>
      <c r="AF89" s="5"/>
      <c r="AG89" s="5"/>
      <c r="AH89" s="5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.75" hidden="1">
      <c r="A90" s="154" t="s">
        <v>134</v>
      </c>
      <c r="B90" s="1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74"/>
      <c r="Y90" s="9"/>
      <c r="Z90" s="9"/>
      <c r="AA90" s="9"/>
      <c r="AB90" s="9"/>
      <c r="AC90" s="9"/>
      <c r="AD90" s="73"/>
      <c r="AE90" s="5"/>
      <c r="AF90" s="5"/>
      <c r="AG90" s="5"/>
      <c r="AH90" s="5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 hidden="1">
      <c r="A91" s="14">
        <f>A88+1</f>
        <v>40</v>
      </c>
      <c r="B91" s="127" t="s">
        <v>135</v>
      </c>
      <c r="C91" s="26">
        <f>D91+K91+L91+N91+P91+R91+S91+U91+V91+W91</f>
        <v>493967.67</v>
      </c>
      <c r="D91" s="26">
        <f>E91+F91+G91+H91+I91</f>
        <v>389668</v>
      </c>
      <c r="E91" s="26"/>
      <c r="F91" s="26"/>
      <c r="G91" s="26"/>
      <c r="H91" s="26"/>
      <c r="I91" s="26">
        <v>389668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>
        <f>SUM(Y91:AH91)</f>
        <v>104299.67</v>
      </c>
      <c r="X91" s="74"/>
      <c r="Y91" s="9"/>
      <c r="Z91" s="9">
        <v>104299.67</v>
      </c>
      <c r="AA91" s="9"/>
      <c r="AB91" s="9"/>
      <c r="AC91" s="9"/>
      <c r="AD91" s="73"/>
      <c r="AE91" s="5"/>
      <c r="AF91" s="5"/>
      <c r="AG91" s="5"/>
      <c r="AH91" s="5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 hidden="1">
      <c r="A92" s="155" t="s">
        <v>23</v>
      </c>
      <c r="B92" s="156"/>
      <c r="C92" s="26">
        <f aca="true" t="shared" si="24" ref="C92:W92">SUM(C91)</f>
        <v>493967.67</v>
      </c>
      <c r="D92" s="26">
        <f t="shared" si="24"/>
        <v>389668</v>
      </c>
      <c r="E92" s="26">
        <f t="shared" si="24"/>
        <v>0</v>
      </c>
      <c r="F92" s="26">
        <f t="shared" si="24"/>
        <v>0</v>
      </c>
      <c r="G92" s="26">
        <f t="shared" si="24"/>
        <v>0</v>
      </c>
      <c r="H92" s="26">
        <f t="shared" si="24"/>
        <v>0</v>
      </c>
      <c r="I92" s="26">
        <f t="shared" si="24"/>
        <v>389668</v>
      </c>
      <c r="J92" s="26">
        <f t="shared" si="24"/>
        <v>0</v>
      </c>
      <c r="K92" s="26">
        <f t="shared" si="24"/>
        <v>0</v>
      </c>
      <c r="L92" s="26">
        <f t="shared" si="24"/>
        <v>0</v>
      </c>
      <c r="M92" s="26">
        <f t="shared" si="24"/>
        <v>0</v>
      </c>
      <c r="N92" s="26">
        <f t="shared" si="24"/>
        <v>0</v>
      </c>
      <c r="O92" s="26">
        <f t="shared" si="24"/>
        <v>0</v>
      </c>
      <c r="P92" s="26">
        <f t="shared" si="24"/>
        <v>0</v>
      </c>
      <c r="Q92" s="26">
        <f t="shared" si="24"/>
        <v>0</v>
      </c>
      <c r="R92" s="26">
        <f t="shared" si="24"/>
        <v>0</v>
      </c>
      <c r="S92" s="26">
        <f t="shared" si="24"/>
        <v>0</v>
      </c>
      <c r="T92" s="26">
        <f t="shared" si="24"/>
        <v>0</v>
      </c>
      <c r="U92" s="26">
        <f t="shared" si="24"/>
        <v>0</v>
      </c>
      <c r="V92" s="26">
        <f t="shared" si="24"/>
        <v>0</v>
      </c>
      <c r="W92" s="26">
        <f t="shared" si="24"/>
        <v>104299.67</v>
      </c>
      <c r="X92" s="74"/>
      <c r="Y92" s="9"/>
      <c r="Z92" s="92"/>
      <c r="AA92" s="9"/>
      <c r="AB92" s="93"/>
      <c r="AC92" s="93"/>
      <c r="AD92" s="93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35" s="146" customFormat="1" ht="15.75" hidden="1">
      <c r="A93" s="198" t="s">
        <v>195</v>
      </c>
      <c r="B93" s="198"/>
      <c r="C93" s="19">
        <f aca="true" t="shared" si="25" ref="C93:W93">C75+C78+C81+C89+C84+C92</f>
        <v>28538313.900000002</v>
      </c>
      <c r="D93" s="19">
        <f t="shared" si="25"/>
        <v>2461636.16</v>
      </c>
      <c r="E93" s="19">
        <f t="shared" si="25"/>
        <v>2071968.16</v>
      </c>
      <c r="F93" s="19">
        <f t="shared" si="25"/>
        <v>0</v>
      </c>
      <c r="G93" s="19">
        <f t="shared" si="25"/>
        <v>0</v>
      </c>
      <c r="H93" s="19">
        <f t="shared" si="25"/>
        <v>0</v>
      </c>
      <c r="I93" s="19">
        <f t="shared" si="25"/>
        <v>389668</v>
      </c>
      <c r="J93" s="19">
        <f t="shared" si="25"/>
        <v>0</v>
      </c>
      <c r="K93" s="19">
        <f t="shared" si="25"/>
        <v>0</v>
      </c>
      <c r="L93" s="19">
        <f t="shared" si="25"/>
        <v>0</v>
      </c>
      <c r="M93" s="19">
        <f t="shared" si="25"/>
        <v>1046.5</v>
      </c>
      <c r="N93" s="19">
        <f t="shared" si="25"/>
        <v>790000</v>
      </c>
      <c r="O93" s="19">
        <f t="shared" si="25"/>
        <v>0</v>
      </c>
      <c r="P93" s="19">
        <f t="shared" si="25"/>
        <v>0</v>
      </c>
      <c r="Q93" s="19">
        <f t="shared" si="25"/>
        <v>2016.37</v>
      </c>
      <c r="R93" s="19">
        <f t="shared" si="25"/>
        <v>23849624.36</v>
      </c>
      <c r="S93" s="19">
        <f t="shared" si="25"/>
        <v>0</v>
      </c>
      <c r="T93" s="19">
        <f t="shared" si="25"/>
        <v>0</v>
      </c>
      <c r="U93" s="19">
        <f t="shared" si="25"/>
        <v>0</v>
      </c>
      <c r="V93" s="19">
        <f t="shared" si="25"/>
        <v>0</v>
      </c>
      <c r="W93" s="19">
        <f t="shared" si="25"/>
        <v>1437053.38</v>
      </c>
      <c r="X93" s="74">
        <f>C93-E93-F93-G93-H93-I93-N93-P93-R93-S93-U93-V93-W93</f>
        <v>2.7939677238464355E-09</v>
      </c>
      <c r="Y93" s="74"/>
      <c r="Z93" s="9"/>
      <c r="AA93" s="9"/>
      <c r="AB93" s="9"/>
      <c r="AC93" s="9"/>
      <c r="AD93" s="9"/>
      <c r="AE93" s="9"/>
      <c r="AF93" s="73"/>
      <c r="AG93" s="5"/>
      <c r="AH93" s="5"/>
      <c r="AI93" s="5"/>
    </row>
    <row r="94" spans="1:256" ht="15.75" customHeight="1" hidden="1">
      <c r="A94" s="217" t="s">
        <v>145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153"/>
      <c r="Y94" s="94" t="s">
        <v>196</v>
      </c>
      <c r="Z94" s="94" t="s">
        <v>197</v>
      </c>
      <c r="AA94" s="94" t="s">
        <v>198</v>
      </c>
      <c r="AB94" s="9" t="s">
        <v>199</v>
      </c>
      <c r="AC94" s="9" t="s">
        <v>200</v>
      </c>
      <c r="AD94" s="9"/>
      <c r="AE94" s="73"/>
      <c r="AF94" s="5"/>
      <c r="AG94" s="5"/>
      <c r="AH94" s="5"/>
      <c r="AI94" s="5"/>
      <c r="AJ94" s="5"/>
      <c r="AK94" s="5"/>
      <c r="AL94" s="5"/>
      <c r="AM94" s="5"/>
      <c r="AN94" s="5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3.75" customHeight="1">
      <c r="A95" s="221" t="s">
        <v>146</v>
      </c>
      <c r="B95" s="221"/>
      <c r="C95" s="221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74"/>
      <c r="Y95" s="74"/>
      <c r="Z95" s="74"/>
      <c r="AA95" s="74"/>
      <c r="AB95" s="74"/>
      <c r="AC95" s="9"/>
      <c r="AD95" s="9"/>
      <c r="AE95" s="73"/>
      <c r="AF95" s="5"/>
      <c r="AG95" s="5"/>
      <c r="AH95" s="5"/>
      <c r="AI95" s="5"/>
      <c r="AJ95" s="5"/>
      <c r="AK95" s="5"/>
      <c r="AL95" s="5"/>
      <c r="AM95" s="5"/>
      <c r="AN95" s="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33.75" customHeight="1">
      <c r="A96" s="158">
        <v>1</v>
      </c>
      <c r="B96" s="159" t="s">
        <v>147</v>
      </c>
      <c r="C96" s="96">
        <f>D96+K96+L96+N96+P96+R96+S96+U96+V96+W96</f>
        <v>231370.32</v>
      </c>
      <c r="D96" s="96">
        <f>E96+F96+G96+H96+I96</f>
        <v>0</v>
      </c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>
        <f>SUM(Y96:AI96)</f>
        <v>231370.32</v>
      </c>
      <c r="X96" s="74"/>
      <c r="Y96" s="74"/>
      <c r="Z96" s="74"/>
      <c r="AA96" s="74"/>
      <c r="AB96" s="74"/>
      <c r="AC96" s="9">
        <v>231370.32</v>
      </c>
      <c r="AD96" s="9"/>
      <c r="AE96" s="73"/>
      <c r="AF96" s="5"/>
      <c r="AG96" s="5"/>
      <c r="AH96" s="5"/>
      <c r="AI96" s="5"/>
      <c r="AJ96" s="5"/>
      <c r="AK96" s="5"/>
      <c r="AL96" s="5"/>
      <c r="AM96" s="5"/>
      <c r="AN96" s="5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33.75" customHeight="1">
      <c r="A97" s="158">
        <v>2</v>
      </c>
      <c r="B97" s="98" t="s">
        <v>148</v>
      </c>
      <c r="C97" s="96">
        <v>2100604.26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>
        <v>2100604.26</v>
      </c>
      <c r="X97" s="74"/>
      <c r="Y97" s="74"/>
      <c r="Z97" s="74"/>
      <c r="AA97" s="74"/>
      <c r="AB97" s="74"/>
      <c r="AC97" s="9"/>
      <c r="AD97" s="9"/>
      <c r="AE97" s="73"/>
      <c r="AF97" s="5"/>
      <c r="AG97" s="5"/>
      <c r="AH97" s="5"/>
      <c r="AI97" s="5"/>
      <c r="AJ97" s="5"/>
      <c r="AK97" s="5"/>
      <c r="AL97" s="5"/>
      <c r="AM97" s="5"/>
      <c r="AN97" s="5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3.75" customHeight="1">
      <c r="A98" s="158">
        <v>3</v>
      </c>
      <c r="B98" s="98" t="s">
        <v>149</v>
      </c>
      <c r="C98" s="96">
        <v>81394.5</v>
      </c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>
        <v>81394.5</v>
      </c>
      <c r="X98" s="74"/>
      <c r="Y98" s="74"/>
      <c r="Z98" s="74"/>
      <c r="AA98" s="74"/>
      <c r="AB98" s="74"/>
      <c r="AC98" s="9"/>
      <c r="AD98" s="9"/>
      <c r="AE98" s="73"/>
      <c r="AF98" s="5"/>
      <c r="AG98" s="5"/>
      <c r="AH98" s="5"/>
      <c r="AI98" s="5"/>
      <c r="AJ98" s="5"/>
      <c r="AK98" s="5"/>
      <c r="AL98" s="5"/>
      <c r="AM98" s="5"/>
      <c r="AN98" s="5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33.75" customHeight="1">
      <c r="A99" s="158">
        <v>4</v>
      </c>
      <c r="B99" s="98" t="s">
        <v>150</v>
      </c>
      <c r="C99" s="96">
        <v>235222</v>
      </c>
      <c r="D99" s="96">
        <v>105222</v>
      </c>
      <c r="E99" s="96"/>
      <c r="F99" s="96"/>
      <c r="G99" s="96"/>
      <c r="H99" s="96"/>
      <c r="I99" s="96">
        <v>105222</v>
      </c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>
        <v>130000</v>
      </c>
      <c r="X99" s="74"/>
      <c r="Y99" s="74"/>
      <c r="Z99" s="74"/>
      <c r="AA99" s="74"/>
      <c r="AB99" s="74"/>
      <c r="AC99" s="9"/>
      <c r="AD99" s="9"/>
      <c r="AE99" s="73"/>
      <c r="AF99" s="5"/>
      <c r="AG99" s="5"/>
      <c r="AH99" s="5"/>
      <c r="AI99" s="5"/>
      <c r="AJ99" s="5"/>
      <c r="AK99" s="5"/>
      <c r="AL99" s="5"/>
      <c r="AM99" s="5"/>
      <c r="AN99" s="5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33.75" customHeight="1">
      <c r="A100" s="97">
        <v>5</v>
      </c>
      <c r="B100" s="159" t="s">
        <v>151</v>
      </c>
      <c r="C100" s="96">
        <f>D100+K100+L100+N100+P100+R100+S100+U100+V100+W100</f>
        <v>1258107.4100000001</v>
      </c>
      <c r="D100" s="96">
        <f>E100+F100+G100+H100+I100</f>
        <v>0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>
        <f>SUM(Y100:AI100)</f>
        <v>1258107.4100000001</v>
      </c>
      <c r="X100" s="74"/>
      <c r="Y100" s="74"/>
      <c r="Z100" s="74"/>
      <c r="AA100" s="74"/>
      <c r="AB100" s="74"/>
      <c r="AC100" s="9">
        <v>181709.87</v>
      </c>
      <c r="AD100" s="9"/>
      <c r="AE100" s="73"/>
      <c r="AF100" s="5">
        <v>1076397.54</v>
      </c>
      <c r="AG100" s="5"/>
      <c r="AH100" s="5"/>
      <c r="AI100" s="5"/>
      <c r="AJ100" s="5"/>
      <c r="AK100" s="5"/>
      <c r="AL100" s="5"/>
      <c r="AM100" s="5"/>
      <c r="AN100" s="5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40" s="163" customFormat="1" ht="33.75" customHeight="1">
      <c r="A101" s="222" t="s">
        <v>23</v>
      </c>
      <c r="B101" s="222"/>
      <c r="C101" s="95">
        <f aca="true" t="shared" si="26" ref="C101:W101">SUM(C96:C100)</f>
        <v>3906698.4899999998</v>
      </c>
      <c r="D101" s="95">
        <f t="shared" si="26"/>
        <v>105222</v>
      </c>
      <c r="E101" s="95">
        <f t="shared" si="26"/>
        <v>0</v>
      </c>
      <c r="F101" s="95">
        <f t="shared" si="26"/>
        <v>0</v>
      </c>
      <c r="G101" s="95">
        <f t="shared" si="26"/>
        <v>0</v>
      </c>
      <c r="H101" s="95">
        <f t="shared" si="26"/>
        <v>0</v>
      </c>
      <c r="I101" s="95">
        <f t="shared" si="26"/>
        <v>105222</v>
      </c>
      <c r="J101" s="95">
        <f t="shared" si="26"/>
        <v>0</v>
      </c>
      <c r="K101" s="95">
        <f t="shared" si="26"/>
        <v>0</v>
      </c>
      <c r="L101" s="95">
        <f t="shared" si="26"/>
        <v>0</v>
      </c>
      <c r="M101" s="95">
        <f t="shared" si="26"/>
        <v>0</v>
      </c>
      <c r="N101" s="95">
        <f t="shared" si="26"/>
        <v>0</v>
      </c>
      <c r="O101" s="95">
        <f t="shared" si="26"/>
        <v>0</v>
      </c>
      <c r="P101" s="95">
        <f t="shared" si="26"/>
        <v>0</v>
      </c>
      <c r="Q101" s="95">
        <f t="shared" si="26"/>
        <v>0</v>
      </c>
      <c r="R101" s="95">
        <f t="shared" si="26"/>
        <v>0</v>
      </c>
      <c r="S101" s="95">
        <f t="shared" si="26"/>
        <v>0</v>
      </c>
      <c r="T101" s="95">
        <f t="shared" si="26"/>
        <v>0</v>
      </c>
      <c r="U101" s="95">
        <f t="shared" si="26"/>
        <v>0</v>
      </c>
      <c r="V101" s="95">
        <f t="shared" si="26"/>
        <v>0</v>
      </c>
      <c r="W101" s="95">
        <f t="shared" si="26"/>
        <v>3801476.4899999998</v>
      </c>
      <c r="X101" s="94"/>
      <c r="Y101" s="94"/>
      <c r="Z101" s="94"/>
      <c r="AA101" s="94"/>
      <c r="AB101" s="94"/>
      <c r="AC101" s="160"/>
      <c r="AD101" s="160"/>
      <c r="AE101" s="161"/>
      <c r="AF101" s="162"/>
      <c r="AG101" s="162"/>
      <c r="AH101" s="162"/>
      <c r="AI101" s="162"/>
      <c r="AJ101" s="162"/>
      <c r="AK101" s="162"/>
      <c r="AL101" s="162"/>
      <c r="AM101" s="162"/>
      <c r="AN101" s="162"/>
    </row>
    <row r="102" spans="1:256" ht="18.75" hidden="1">
      <c r="A102" s="223" t="s">
        <v>137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164"/>
      <c r="Y102" s="132"/>
      <c r="Z102" s="132"/>
      <c r="AA102" s="26"/>
      <c r="AB102" s="26"/>
      <c r="AC102" s="124"/>
      <c r="AD102" s="14"/>
      <c r="AE102" s="5"/>
      <c r="AF102" s="26"/>
      <c r="AG102" s="124"/>
      <c r="AH102" s="14"/>
      <c r="AI102" s="5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34" s="146" customFormat="1" ht="18.75" hidden="1">
      <c r="A103" s="165">
        <f>A100+1</f>
        <v>6</v>
      </c>
      <c r="B103" s="98" t="s">
        <v>138</v>
      </c>
      <c r="C103" s="96">
        <f>D103+K103+L103+N103+P103+R103+S103+U103+V103+W103</f>
        <v>1674074.6</v>
      </c>
      <c r="D103" s="96"/>
      <c r="E103" s="96"/>
      <c r="F103" s="96"/>
      <c r="G103" s="96"/>
      <c r="H103" s="96"/>
      <c r="I103" s="96"/>
      <c r="J103" s="166"/>
      <c r="K103" s="96"/>
      <c r="L103" s="96"/>
      <c r="M103" s="96"/>
      <c r="N103" s="96"/>
      <c r="O103" s="96"/>
      <c r="P103" s="96"/>
      <c r="Q103" s="167"/>
      <c r="R103" s="96"/>
      <c r="S103" s="96"/>
      <c r="T103" s="96"/>
      <c r="U103" s="96"/>
      <c r="V103" s="96"/>
      <c r="W103" s="96">
        <f>SUM(Z103:AH103)</f>
        <v>1674074.6</v>
      </c>
      <c r="X103" s="74">
        <f>C103-E103-F103-G103-H103-I103-N103-P103-R103-S103-U103-V103-W103</f>
        <v>0</v>
      </c>
      <c r="Y103" s="104"/>
      <c r="Z103" s="104"/>
      <c r="AA103" s="116"/>
      <c r="AB103" s="26"/>
      <c r="AD103" s="116"/>
      <c r="AF103" s="26">
        <v>509157.89</v>
      </c>
      <c r="AG103" s="15">
        <v>78772.39</v>
      </c>
      <c r="AH103" s="26">
        <v>1086144.32</v>
      </c>
    </row>
    <row r="104" spans="1:256" ht="18.75" hidden="1">
      <c r="A104" s="165">
        <f>A103+1</f>
        <v>7</v>
      </c>
      <c r="B104" s="98" t="s">
        <v>139</v>
      </c>
      <c r="C104" s="96">
        <f>D104+K104+L104+N104+P104+R104+S104+U104+V104+W104</f>
        <v>1422241.51</v>
      </c>
      <c r="D104" s="96"/>
      <c r="E104" s="96"/>
      <c r="F104" s="96"/>
      <c r="G104" s="96"/>
      <c r="H104" s="96"/>
      <c r="I104" s="96"/>
      <c r="J104" s="166"/>
      <c r="K104" s="96"/>
      <c r="L104" s="96"/>
      <c r="M104" s="96"/>
      <c r="N104" s="96"/>
      <c r="O104" s="96"/>
      <c r="P104" s="96"/>
      <c r="Q104" s="167"/>
      <c r="R104" s="96"/>
      <c r="S104" s="96"/>
      <c r="T104" s="96"/>
      <c r="U104" s="96"/>
      <c r="V104" s="96"/>
      <c r="W104" s="96">
        <f>SUM(Z104:AH104)</f>
        <v>1422241.51</v>
      </c>
      <c r="X104" s="74">
        <f>C104-E104-F104-G104-H104-I104-N104-P104-R104-S104-U104-V104-W104</f>
        <v>0</v>
      </c>
      <c r="Y104" s="104"/>
      <c r="Z104" s="104"/>
      <c r="AA104" s="116"/>
      <c r="AB104" s="26"/>
      <c r="AC104"/>
      <c r="AD104" s="116">
        <v>160770.85</v>
      </c>
      <c r="AE104"/>
      <c r="AF104" s="26">
        <v>341884.93</v>
      </c>
      <c r="AG104" s="15">
        <v>106470.59</v>
      </c>
      <c r="AH104" s="26">
        <v>813115.14</v>
      </c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8.75" hidden="1">
      <c r="A105" s="165">
        <f>A104+1</f>
        <v>8</v>
      </c>
      <c r="B105" s="98" t="s">
        <v>141</v>
      </c>
      <c r="C105" s="96">
        <f>D105+K105+L105+N105+P105+R105+S105+U105+V105+W105</f>
        <v>1852399.63</v>
      </c>
      <c r="D105" s="96"/>
      <c r="E105" s="96"/>
      <c r="F105" s="96"/>
      <c r="G105" s="96"/>
      <c r="H105" s="96"/>
      <c r="I105" s="96"/>
      <c r="J105" s="166"/>
      <c r="K105" s="96"/>
      <c r="L105" s="96"/>
      <c r="M105" s="96"/>
      <c r="N105" s="96"/>
      <c r="O105" s="96"/>
      <c r="P105" s="96"/>
      <c r="Q105" s="167"/>
      <c r="R105" s="96"/>
      <c r="S105" s="96"/>
      <c r="T105" s="96"/>
      <c r="U105" s="96"/>
      <c r="V105" s="96"/>
      <c r="W105" s="96">
        <f>SUM(Z105:AH105)</f>
        <v>1852399.63</v>
      </c>
      <c r="X105" s="74">
        <f>C105-E105-F105-G105-H105-I105-N105-P105-R105-S105-U105-V105-W105</f>
        <v>0</v>
      </c>
      <c r="Y105" s="104"/>
      <c r="Z105" s="104"/>
      <c r="AA105" s="116"/>
      <c r="AB105" s="26"/>
      <c r="AC105"/>
      <c r="AD105" s="116"/>
      <c r="AE105"/>
      <c r="AF105" s="26">
        <v>395398.32</v>
      </c>
      <c r="AG105" s="15">
        <v>515295.55</v>
      </c>
      <c r="AH105" s="26">
        <v>941705.76</v>
      </c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8.75" hidden="1">
      <c r="A106" s="165">
        <f>A105+1</f>
        <v>9</v>
      </c>
      <c r="B106" s="98" t="s">
        <v>143</v>
      </c>
      <c r="C106" s="96">
        <f>D106+K106+L106+N106+P106+R106+S106+U106+V106+W106</f>
        <v>1609576.82</v>
      </c>
      <c r="D106" s="96"/>
      <c r="E106" s="96"/>
      <c r="F106" s="96"/>
      <c r="G106" s="96"/>
      <c r="H106" s="96"/>
      <c r="I106" s="96"/>
      <c r="J106" s="166"/>
      <c r="K106" s="96"/>
      <c r="L106" s="96"/>
      <c r="M106" s="96"/>
      <c r="N106" s="96"/>
      <c r="O106" s="96"/>
      <c r="P106" s="96"/>
      <c r="Q106" s="167"/>
      <c r="R106" s="96"/>
      <c r="S106" s="96"/>
      <c r="T106" s="96"/>
      <c r="U106" s="96"/>
      <c r="V106" s="96"/>
      <c r="W106" s="96">
        <f>SUM(Z106:AH106)</f>
        <v>1609576.82</v>
      </c>
      <c r="X106" s="74">
        <f>C106-E106-F106-G106-H106-I106-N106-P106-R106-S106-U106-V106-W106</f>
        <v>0</v>
      </c>
      <c r="Y106" s="104"/>
      <c r="Z106" s="104"/>
      <c r="AA106" s="116"/>
      <c r="AB106" s="26"/>
      <c r="AC106"/>
      <c r="AD106" s="116"/>
      <c r="AE106"/>
      <c r="AF106" s="26"/>
      <c r="AG106" s="15">
        <v>537730.46</v>
      </c>
      <c r="AH106" s="26">
        <v>1071846.36</v>
      </c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.75" hidden="1">
      <c r="A107" s="168" t="s">
        <v>23</v>
      </c>
      <c r="B107" s="169"/>
      <c r="C107" s="96">
        <f aca="true" t="shared" si="27" ref="C107:W107">SUM(C103:C106)</f>
        <v>6558292.5600000005</v>
      </c>
      <c r="D107" s="96">
        <f t="shared" si="27"/>
        <v>0</v>
      </c>
      <c r="E107" s="96">
        <f t="shared" si="27"/>
        <v>0</v>
      </c>
      <c r="F107" s="96">
        <f t="shared" si="27"/>
        <v>0</v>
      </c>
      <c r="G107" s="96">
        <f t="shared" si="27"/>
        <v>0</v>
      </c>
      <c r="H107" s="96">
        <f t="shared" si="27"/>
        <v>0</v>
      </c>
      <c r="I107" s="96">
        <f t="shared" si="27"/>
        <v>0</v>
      </c>
      <c r="J107" s="96">
        <f t="shared" si="27"/>
        <v>0</v>
      </c>
      <c r="K107" s="96">
        <f t="shared" si="27"/>
        <v>0</v>
      </c>
      <c r="L107" s="96">
        <f t="shared" si="27"/>
        <v>0</v>
      </c>
      <c r="M107" s="96">
        <f t="shared" si="27"/>
        <v>0</v>
      </c>
      <c r="N107" s="96">
        <f t="shared" si="27"/>
        <v>0</v>
      </c>
      <c r="O107" s="96">
        <f t="shared" si="27"/>
        <v>0</v>
      </c>
      <c r="P107" s="96">
        <f t="shared" si="27"/>
        <v>0</v>
      </c>
      <c r="Q107" s="96">
        <f t="shared" si="27"/>
        <v>0</v>
      </c>
      <c r="R107" s="96">
        <f t="shared" si="27"/>
        <v>0</v>
      </c>
      <c r="S107" s="96">
        <f t="shared" si="27"/>
        <v>0</v>
      </c>
      <c r="T107" s="96">
        <f t="shared" si="27"/>
        <v>0</v>
      </c>
      <c r="U107" s="96">
        <f t="shared" si="27"/>
        <v>0</v>
      </c>
      <c r="V107" s="96">
        <f t="shared" si="27"/>
        <v>0</v>
      </c>
      <c r="W107" s="96">
        <f t="shared" si="27"/>
        <v>6558292.5600000005</v>
      </c>
      <c r="X107" s="74"/>
      <c r="Y107" s="9"/>
      <c r="Z107" s="92"/>
      <c r="AA107" s="9"/>
      <c r="AB107" s="93"/>
      <c r="AC107" s="93"/>
      <c r="AD107" s="93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8.75" hidden="1">
      <c r="A108" s="223" t="s">
        <v>153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153"/>
      <c r="Y108" s="9"/>
      <c r="Z108" s="9"/>
      <c r="AA108" s="9"/>
      <c r="AB108" s="9"/>
      <c r="AC108" s="9"/>
      <c r="AD108" s="9"/>
      <c r="AE108" s="9"/>
      <c r="AF108" s="73"/>
      <c r="AG108" s="5"/>
      <c r="AH108" s="5"/>
      <c r="AI108" s="5"/>
      <c r="AJ108" s="5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8.75" hidden="1">
      <c r="A109" s="170" t="s">
        <v>154</v>
      </c>
      <c r="B109" s="171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74"/>
      <c r="Y109" s="9"/>
      <c r="Z109" s="9"/>
      <c r="AA109" s="9"/>
      <c r="AB109" s="9"/>
      <c r="AC109" s="9"/>
      <c r="AD109" s="9"/>
      <c r="AE109" s="9"/>
      <c r="AF109" s="73"/>
      <c r="AG109" s="5"/>
      <c r="AH109" s="5"/>
      <c r="AI109" s="5"/>
      <c r="AJ109" s="5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8.75" hidden="1">
      <c r="A110" s="165">
        <f>A106+1</f>
        <v>10</v>
      </c>
      <c r="B110" s="159" t="s">
        <v>155</v>
      </c>
      <c r="C110" s="96">
        <f>D110+K110+L110+N110+P110+R110+S110+U110+V110+W110</f>
        <v>130000</v>
      </c>
      <c r="D110" s="96">
        <f>E110+F110+G110+H110</f>
        <v>0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>
        <v>130000</v>
      </c>
      <c r="X110" s="74"/>
      <c r="Y110" s="9"/>
      <c r="Z110" s="9"/>
      <c r="AA110" s="9"/>
      <c r="AB110" s="9"/>
      <c r="AC110" s="9"/>
      <c r="AD110" s="9"/>
      <c r="AE110" s="9"/>
      <c r="AF110" s="73"/>
      <c r="AG110" s="5"/>
      <c r="AH110" s="5"/>
      <c r="AI110" s="5"/>
      <c r="AJ110" s="5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8.75" hidden="1">
      <c r="A111" s="168" t="s">
        <v>23</v>
      </c>
      <c r="B111" s="169"/>
      <c r="C111" s="96">
        <f>C110</f>
        <v>130000</v>
      </c>
      <c r="D111" s="96">
        <f>D110</f>
        <v>0</v>
      </c>
      <c r="E111" s="96">
        <f>E110</f>
        <v>0</v>
      </c>
      <c r="F111" s="96">
        <f>F110</f>
        <v>0</v>
      </c>
      <c r="G111" s="96">
        <f>G110</f>
        <v>0</v>
      </c>
      <c r="H111" s="96">
        <f>H110</f>
        <v>0</v>
      </c>
      <c r="I111" s="96">
        <f>I110</f>
        <v>0</v>
      </c>
      <c r="J111" s="96">
        <f>J110</f>
        <v>0</v>
      </c>
      <c r="K111" s="96">
        <f>K110</f>
        <v>0</v>
      </c>
      <c r="L111" s="96">
        <f>L110</f>
        <v>0</v>
      </c>
      <c r="M111" s="96">
        <f>M110</f>
        <v>0</v>
      </c>
      <c r="N111" s="96">
        <f>N110</f>
        <v>0</v>
      </c>
      <c r="O111" s="96">
        <f>O110</f>
        <v>0</v>
      </c>
      <c r="P111" s="96">
        <f>P110</f>
        <v>0</v>
      </c>
      <c r="Q111" s="96">
        <f>Q110</f>
        <v>0</v>
      </c>
      <c r="R111" s="96">
        <f>R110</f>
        <v>0</v>
      </c>
      <c r="S111" s="96">
        <f>S110</f>
        <v>0</v>
      </c>
      <c r="T111" s="96">
        <f>T110</f>
        <v>0</v>
      </c>
      <c r="U111" s="96">
        <f>U110</f>
        <v>0</v>
      </c>
      <c r="V111" s="96">
        <f>V110</f>
        <v>0</v>
      </c>
      <c r="W111" s="96">
        <f>W110</f>
        <v>130000</v>
      </c>
      <c r="X111" s="74"/>
      <c r="Y111" s="9"/>
      <c r="Z111" s="9"/>
      <c r="AA111" s="9"/>
      <c r="AB111" s="9"/>
      <c r="AC111" s="9"/>
      <c r="AD111" s="9"/>
      <c r="AE111" s="9"/>
      <c r="AF111" s="73"/>
      <c r="AG111" s="5"/>
      <c r="AH111" s="5"/>
      <c r="AI111" s="5"/>
      <c r="AJ111" s="5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8.75" hidden="1">
      <c r="A112" s="170" t="s">
        <v>156</v>
      </c>
      <c r="B112" s="171"/>
      <c r="C112" s="95">
        <f>C111</f>
        <v>130000</v>
      </c>
      <c r="D112" s="95">
        <f>D111</f>
        <v>0</v>
      </c>
      <c r="E112" s="95">
        <f>E111</f>
        <v>0</v>
      </c>
      <c r="F112" s="95">
        <f>F111</f>
        <v>0</v>
      </c>
      <c r="G112" s="95">
        <f>G111</f>
        <v>0</v>
      </c>
      <c r="H112" s="95">
        <f>H111</f>
        <v>0</v>
      </c>
      <c r="I112" s="95">
        <f>I111</f>
        <v>0</v>
      </c>
      <c r="J112" s="95">
        <f>J111</f>
        <v>0</v>
      </c>
      <c r="K112" s="95">
        <f>K111</f>
        <v>0</v>
      </c>
      <c r="L112" s="95">
        <f>L111</f>
        <v>0</v>
      </c>
      <c r="M112" s="95">
        <f>M111</f>
        <v>0</v>
      </c>
      <c r="N112" s="95">
        <f>N111</f>
        <v>0</v>
      </c>
      <c r="O112" s="95">
        <f>O111</f>
        <v>0</v>
      </c>
      <c r="P112" s="95">
        <f>P111</f>
        <v>0</v>
      </c>
      <c r="Q112" s="95">
        <f>Q111</f>
        <v>0</v>
      </c>
      <c r="R112" s="95">
        <f>R111</f>
        <v>0</v>
      </c>
      <c r="S112" s="95">
        <f>S111</f>
        <v>0</v>
      </c>
      <c r="T112" s="95">
        <f>T111</f>
        <v>0</v>
      </c>
      <c r="U112" s="95">
        <f>U111</f>
        <v>0</v>
      </c>
      <c r="V112" s="95">
        <f>V111</f>
        <v>0</v>
      </c>
      <c r="W112" s="95">
        <f>W111</f>
        <v>130000</v>
      </c>
      <c r="X112" s="74"/>
      <c r="Y112" s="9"/>
      <c r="Z112" s="9"/>
      <c r="AA112" s="9"/>
      <c r="AB112" s="9"/>
      <c r="AC112" s="9"/>
      <c r="AD112" s="9"/>
      <c r="AE112" s="9"/>
      <c r="AF112" s="73"/>
      <c r="AG112" s="5"/>
      <c r="AH112" s="5"/>
      <c r="AI112" s="5"/>
      <c r="AJ112" s="5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8.75" hidden="1">
      <c r="A113" s="172"/>
      <c r="B113" s="173" t="s">
        <v>160</v>
      </c>
      <c r="C113" s="95">
        <f>C112+C101+C71+C60+C54+C34+C17+C93+C107+C21</f>
        <v>56678323.230000004</v>
      </c>
      <c r="D113" s="95">
        <f aca="true" t="shared" si="28" ref="D113:W113">D112+D101+D90+D79+D73+D53+D36+D101+D107+D40</f>
        <v>603711</v>
      </c>
      <c r="E113" s="95">
        <f t="shared" si="28"/>
        <v>393267</v>
      </c>
      <c r="F113" s="95">
        <f t="shared" si="28"/>
        <v>0</v>
      </c>
      <c r="G113" s="95">
        <f t="shared" si="28"/>
        <v>0</v>
      </c>
      <c r="H113" s="95">
        <f t="shared" si="28"/>
        <v>0</v>
      </c>
      <c r="I113" s="95">
        <f t="shared" si="28"/>
        <v>210444</v>
      </c>
      <c r="J113" s="95">
        <f t="shared" si="28"/>
        <v>0</v>
      </c>
      <c r="K113" s="95">
        <f t="shared" si="28"/>
        <v>0</v>
      </c>
      <c r="L113" s="95">
        <f t="shared" si="28"/>
        <v>0</v>
      </c>
      <c r="M113" s="95">
        <f t="shared" si="28"/>
        <v>0</v>
      </c>
      <c r="N113" s="95">
        <f t="shared" si="28"/>
        <v>0</v>
      </c>
      <c r="O113" s="95">
        <f t="shared" si="28"/>
        <v>0</v>
      </c>
      <c r="P113" s="95">
        <f t="shared" si="28"/>
        <v>0</v>
      </c>
      <c r="Q113" s="95">
        <f t="shared" si="28"/>
        <v>13</v>
      </c>
      <c r="R113" s="95">
        <f t="shared" si="28"/>
        <v>182039</v>
      </c>
      <c r="S113" s="95">
        <f t="shared" si="28"/>
        <v>0</v>
      </c>
      <c r="T113" s="95">
        <f t="shared" si="28"/>
        <v>0</v>
      </c>
      <c r="U113" s="95">
        <f t="shared" si="28"/>
        <v>0</v>
      </c>
      <c r="V113" s="95">
        <f t="shared" si="28"/>
        <v>0</v>
      </c>
      <c r="W113" s="95">
        <f t="shared" si="28"/>
        <v>28010988.67</v>
      </c>
      <c r="X113" s="74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4" s="146" customFormat="1" ht="27.75" customHeight="1">
      <c r="A114" s="174"/>
      <c r="B114" s="175" t="s">
        <v>161</v>
      </c>
      <c r="C114" s="95">
        <f>(C101-W101)*2.14/100</f>
        <v>2251.7508000000003</v>
      </c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"/>
    </row>
    <row r="115" spans="1:23" ht="30.75" customHeight="1">
      <c r="A115" s="174"/>
      <c r="B115" s="176" t="s">
        <v>162</v>
      </c>
      <c r="C115" s="95">
        <f>C101+C114</f>
        <v>3908950.2408</v>
      </c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</sheetData>
  <sheetProtection selectLockedCells="1" selectUnlockedCells="1"/>
  <autoFilter ref="A9:AW116"/>
  <mergeCells count="51">
    <mergeCell ref="A108:W108"/>
    <mergeCell ref="A76:B76"/>
    <mergeCell ref="A93:B93"/>
    <mergeCell ref="A94:W94"/>
    <mergeCell ref="A95:C95"/>
    <mergeCell ref="A101:B101"/>
    <mergeCell ref="A102:W102"/>
    <mergeCell ref="A55:W55"/>
    <mergeCell ref="A59:B59"/>
    <mergeCell ref="A60:B60"/>
    <mergeCell ref="A61:W61"/>
    <mergeCell ref="A72:W72"/>
    <mergeCell ref="A73:B73"/>
    <mergeCell ref="A30:B30"/>
    <mergeCell ref="A33:B33"/>
    <mergeCell ref="A34:B34"/>
    <mergeCell ref="A35:W35"/>
    <mergeCell ref="A53:B53"/>
    <mergeCell ref="A54:B54"/>
    <mergeCell ref="A16:B16"/>
    <mergeCell ref="A17:B17"/>
    <mergeCell ref="A19:B19"/>
    <mergeCell ref="A21:B21"/>
    <mergeCell ref="A22:B22"/>
    <mergeCell ref="A23:W23"/>
    <mergeCell ref="J5:J7"/>
    <mergeCell ref="K5:K7"/>
    <mergeCell ref="L5:L7"/>
    <mergeCell ref="A10:W10"/>
    <mergeCell ref="A13:B13"/>
    <mergeCell ref="A14:B14"/>
    <mergeCell ref="AF4:AF8"/>
    <mergeCell ref="AG4:AG8"/>
    <mergeCell ref="AH4:AH8"/>
    <mergeCell ref="AI4:AI9"/>
    <mergeCell ref="D5:D7"/>
    <mergeCell ref="E5:E7"/>
    <mergeCell ref="F5:F7"/>
    <mergeCell ref="G5:G7"/>
    <mergeCell ref="H5:H7"/>
    <mergeCell ref="I5:I7"/>
    <mergeCell ref="A1:W1"/>
    <mergeCell ref="AE2:AG2"/>
    <mergeCell ref="D4:I4"/>
    <mergeCell ref="J4:L4"/>
    <mergeCell ref="M4:N7"/>
    <mergeCell ref="O4:P7"/>
    <mergeCell ref="Q4:R7"/>
    <mergeCell ref="T4:U7"/>
    <mergeCell ref="V4:V7"/>
    <mergeCell ref="W4:W7"/>
  </mergeCells>
  <printOptions/>
  <pageMargins left="0.2362204724409449" right="0.2362204724409449" top="0.5511811023622047" bottom="0.3937007874015748" header="0.5118110236220472" footer="0.2755905511811024"/>
  <pageSetup horizontalDpi="300" verticalDpi="300" orientation="landscape" paperSize="9" scale="30" r:id="rId1"/>
  <headerFooter alignWithMargins="0">
    <oddFooter>&amp;CСтраница &amp;P&amp;RРаздел III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3:G31"/>
  <sheetViews>
    <sheetView view="pageBreakPreview" zoomScaleSheetLayoutView="100" zoomScalePageLayoutView="0" workbookViewId="0" topLeftCell="A1">
      <selection activeCell="D34" sqref="D34"/>
    </sheetView>
  </sheetViews>
  <sheetFormatPr defaultColWidth="9.140625" defaultRowHeight="15"/>
  <cols>
    <col min="1" max="1" width="24.421875" style="0" customWidth="1"/>
    <col min="3" max="3" width="17.28125" style="0" customWidth="1"/>
    <col min="4" max="4" width="16.57421875" style="0" customWidth="1"/>
    <col min="5" max="5" width="14.57421875" style="0" customWidth="1"/>
    <col min="6" max="6" width="17.8515625" style="0" customWidth="1"/>
    <col min="7" max="7" width="19.28125" style="0" customWidth="1"/>
  </cols>
  <sheetData>
    <row r="3" spans="2:7" ht="15">
      <c r="B3" t="s">
        <v>215</v>
      </c>
      <c r="C3" t="s">
        <v>216</v>
      </c>
      <c r="D3">
        <v>2020</v>
      </c>
      <c r="E3">
        <v>2021</v>
      </c>
      <c r="F3">
        <v>2022</v>
      </c>
      <c r="G3" t="s">
        <v>217</v>
      </c>
    </row>
    <row r="4" spans="1:7" ht="15">
      <c r="A4" t="s">
        <v>218</v>
      </c>
      <c r="C4" s="177" t="e">
        <f aca="true" t="shared" si="0" ref="C4:C21">D4+E4+F4</f>
        <v>#N/A</v>
      </c>
      <c r="D4" s="177" t="e">
        <f aca="true" t="shared" si="1" ref="D4:D18">NA()</f>
        <v>#N/A</v>
      </c>
      <c r="E4" s="177" t="e">
        <f>NA()</f>
        <v>#N/A</v>
      </c>
      <c r="F4" s="177" t="e">
        <f aca="true" t="shared" si="2" ref="F4:F10">NA()</f>
        <v>#N/A</v>
      </c>
      <c r="G4" s="177" t="e">
        <f>NA()</f>
        <v>#N/A</v>
      </c>
    </row>
    <row r="5" spans="1:7" ht="15">
      <c r="A5" t="s">
        <v>219</v>
      </c>
      <c r="C5" s="177" t="e">
        <f t="shared" si="0"/>
        <v>#N/A</v>
      </c>
      <c r="D5" s="177" t="e">
        <f t="shared" si="1"/>
        <v>#N/A</v>
      </c>
      <c r="E5" s="177" t="e">
        <f>NA()</f>
        <v>#N/A</v>
      </c>
      <c r="F5" s="177" t="e">
        <f t="shared" si="2"/>
        <v>#N/A</v>
      </c>
      <c r="G5" s="178" t="e">
        <f>NA()</f>
        <v>#N/A</v>
      </c>
    </row>
    <row r="6" spans="1:7" ht="15">
      <c r="A6" t="s">
        <v>220</v>
      </c>
      <c r="C6" s="177" t="e">
        <f t="shared" si="0"/>
        <v>#N/A</v>
      </c>
      <c r="D6" s="177" t="e">
        <f t="shared" si="1"/>
        <v>#N/A</v>
      </c>
      <c r="E6" s="177">
        <f>'2021'!C17</f>
        <v>347045.27</v>
      </c>
      <c r="F6" s="177" t="e">
        <f t="shared" si="2"/>
        <v>#N/A</v>
      </c>
      <c r="G6" s="177" t="e">
        <f>C6-'Раздел 1'!I21</f>
        <v>#N/A</v>
      </c>
    </row>
    <row r="7" spans="1:7" ht="15">
      <c r="A7" t="s">
        <v>221</v>
      </c>
      <c r="C7" s="177" t="e">
        <f t="shared" si="0"/>
        <v>#N/A</v>
      </c>
      <c r="D7" s="177" t="e">
        <f t="shared" si="1"/>
        <v>#N/A</v>
      </c>
      <c r="E7" s="177" t="e">
        <f>NA()</f>
        <v>#N/A</v>
      </c>
      <c r="F7" s="177" t="e">
        <f t="shared" si="2"/>
        <v>#N/A</v>
      </c>
      <c r="G7" s="177" t="e">
        <f>NA()</f>
        <v>#N/A</v>
      </c>
    </row>
    <row r="8" spans="1:7" ht="15">
      <c r="A8" t="s">
        <v>222</v>
      </c>
      <c r="C8" s="177" t="e">
        <f t="shared" si="0"/>
        <v>#N/A</v>
      </c>
      <c r="D8" s="177" t="e">
        <f t="shared" si="1"/>
        <v>#N/A</v>
      </c>
      <c r="E8" s="177" t="e">
        <f>NA()</f>
        <v>#N/A</v>
      </c>
      <c r="F8" s="177" t="e">
        <f t="shared" si="2"/>
        <v>#N/A</v>
      </c>
      <c r="G8" s="177" t="e">
        <f>C8-'Раздел 1'!I38</f>
        <v>#N/A</v>
      </c>
    </row>
    <row r="9" spans="1:7" ht="15">
      <c r="A9" t="s">
        <v>223</v>
      </c>
      <c r="C9" s="177" t="e">
        <f t="shared" si="0"/>
        <v>#N/A</v>
      </c>
      <c r="D9" s="177" t="e">
        <f t="shared" si="1"/>
        <v>#N/A</v>
      </c>
      <c r="E9" s="177">
        <f>'2021'!C54</f>
        <v>11992718.34</v>
      </c>
      <c r="F9" s="177" t="e">
        <f t="shared" si="2"/>
        <v>#N/A</v>
      </c>
      <c r="G9" s="177" t="e">
        <f>C9-'Раздел 1'!I58</f>
        <v>#N/A</v>
      </c>
    </row>
    <row r="10" spans="1:7" ht="15">
      <c r="A10" t="s">
        <v>224</v>
      </c>
      <c r="C10" s="177" t="e">
        <f t="shared" si="0"/>
        <v>#N/A</v>
      </c>
      <c r="D10" s="177" t="e">
        <f t="shared" si="1"/>
        <v>#N/A</v>
      </c>
      <c r="E10" s="177" t="e">
        <f>NA()</f>
        <v>#N/A</v>
      </c>
      <c r="F10" s="177" t="e">
        <f t="shared" si="2"/>
        <v>#N/A</v>
      </c>
      <c r="G10" s="178" t="e">
        <f>NA()</f>
        <v>#N/A</v>
      </c>
    </row>
    <row r="11" spans="1:7" ht="15">
      <c r="A11" t="s">
        <v>225</v>
      </c>
      <c r="C11" s="177" t="e">
        <f t="shared" si="0"/>
        <v>#N/A</v>
      </c>
      <c r="D11" s="177" t="e">
        <f t="shared" si="1"/>
        <v>#N/A</v>
      </c>
      <c r="E11" s="177" t="e">
        <f>NA()</f>
        <v>#N/A</v>
      </c>
      <c r="F11" s="177" t="e">
        <f>"#ссыл!" C25</f>
        <v>#VALUE!</v>
      </c>
      <c r="G11" s="179" t="e">
        <f>C11-'Раздел 1'!I75</f>
        <v>#N/A</v>
      </c>
    </row>
    <row r="12" spans="1:7" ht="15">
      <c r="A12" t="s">
        <v>226</v>
      </c>
      <c r="C12" s="177" t="e">
        <f t="shared" si="0"/>
        <v>#N/A</v>
      </c>
      <c r="D12" s="177" t="e">
        <f t="shared" si="1"/>
        <v>#N/A</v>
      </c>
      <c r="E12" s="177" t="e">
        <f>NA()</f>
        <v>#N/A</v>
      </c>
      <c r="F12" s="177" t="e">
        <f aca="true" t="shared" si="3" ref="F12:F21">NA()</f>
        <v>#N/A</v>
      </c>
      <c r="G12" s="179" t="e">
        <f aca="true" t="shared" si="4" ref="G12:G18">NA()</f>
        <v>#N/A</v>
      </c>
    </row>
    <row r="13" spans="1:7" ht="15">
      <c r="A13" t="s">
        <v>227</v>
      </c>
      <c r="C13" s="177" t="e">
        <f t="shared" si="0"/>
        <v>#N/A</v>
      </c>
      <c r="D13" s="177" t="e">
        <f t="shared" si="1"/>
        <v>#N/A</v>
      </c>
      <c r="E13" s="177" t="e">
        <f>NA()</f>
        <v>#N/A</v>
      </c>
      <c r="F13" s="177" t="e">
        <f t="shared" si="3"/>
        <v>#N/A</v>
      </c>
      <c r="G13" s="177" t="e">
        <f t="shared" si="4"/>
        <v>#N/A</v>
      </c>
    </row>
    <row r="14" spans="1:7" ht="15">
      <c r="A14" t="s">
        <v>228</v>
      </c>
      <c r="C14" s="177" t="e">
        <f t="shared" si="0"/>
        <v>#N/A</v>
      </c>
      <c r="D14" s="177" t="e">
        <f t="shared" si="1"/>
        <v>#N/A</v>
      </c>
      <c r="E14" s="177">
        <f>'2021'!C71</f>
        <v>970271.29</v>
      </c>
      <c r="F14" s="177" t="e">
        <f t="shared" si="3"/>
        <v>#N/A</v>
      </c>
      <c r="G14" s="177" t="e">
        <f t="shared" si="4"/>
        <v>#N/A</v>
      </c>
    </row>
    <row r="15" spans="1:7" ht="15">
      <c r="A15" t="s">
        <v>229</v>
      </c>
      <c r="C15" s="177" t="e">
        <f t="shared" si="0"/>
        <v>#N/A</v>
      </c>
      <c r="D15" s="177" t="e">
        <f t="shared" si="1"/>
        <v>#N/A</v>
      </c>
      <c r="E15" s="177" t="e">
        <f>NA()</f>
        <v>#N/A</v>
      </c>
      <c r="F15" s="177" t="e">
        <f t="shared" si="3"/>
        <v>#N/A</v>
      </c>
      <c r="G15" s="177" t="e">
        <f t="shared" si="4"/>
        <v>#N/A</v>
      </c>
    </row>
    <row r="16" spans="1:7" ht="15">
      <c r="A16" t="s">
        <v>230</v>
      </c>
      <c r="C16" s="177" t="e">
        <f t="shared" si="0"/>
        <v>#N/A</v>
      </c>
      <c r="D16" s="177" t="e">
        <f t="shared" si="1"/>
        <v>#N/A</v>
      </c>
      <c r="E16" s="177" t="e">
        <f>NA()</f>
        <v>#N/A</v>
      </c>
      <c r="F16" s="177" t="e">
        <f t="shared" si="3"/>
        <v>#N/A</v>
      </c>
      <c r="G16" s="177" t="e">
        <f t="shared" si="4"/>
        <v>#N/A</v>
      </c>
    </row>
    <row r="17" spans="1:7" ht="15">
      <c r="A17" t="s">
        <v>231</v>
      </c>
      <c r="C17" s="177" t="e">
        <f t="shared" si="0"/>
        <v>#N/A</v>
      </c>
      <c r="D17" s="177" t="e">
        <f t="shared" si="1"/>
        <v>#N/A</v>
      </c>
      <c r="E17" s="177" t="e">
        <f>NA()</f>
        <v>#N/A</v>
      </c>
      <c r="F17" s="177" t="e">
        <f t="shared" si="3"/>
        <v>#N/A</v>
      </c>
      <c r="G17" s="177" t="e">
        <f t="shared" si="4"/>
        <v>#N/A</v>
      </c>
    </row>
    <row r="18" spans="1:7" ht="15">
      <c r="A18" t="s">
        <v>232</v>
      </c>
      <c r="C18" s="177" t="e">
        <f t="shared" si="0"/>
        <v>#N/A</v>
      </c>
      <c r="D18" s="177" t="e">
        <f t="shared" si="1"/>
        <v>#N/A</v>
      </c>
      <c r="E18" s="177" t="e">
        <f>NA()</f>
        <v>#N/A</v>
      </c>
      <c r="F18" s="177" t="e">
        <f t="shared" si="3"/>
        <v>#N/A</v>
      </c>
      <c r="G18" s="177" t="e">
        <f t="shared" si="4"/>
        <v>#N/A</v>
      </c>
    </row>
    <row r="19" spans="1:7" ht="15">
      <c r="A19" t="s">
        <v>233</v>
      </c>
      <c r="C19" s="177" t="e">
        <f t="shared" si="0"/>
        <v>#N/A</v>
      </c>
      <c r="D19" s="177">
        <f>'2020'!C24</f>
        <v>2815579.2</v>
      </c>
      <c r="E19" s="177">
        <f>'2021'!C102</f>
        <v>0</v>
      </c>
      <c r="F19" s="177" t="e">
        <f t="shared" si="3"/>
        <v>#N/A</v>
      </c>
      <c r="G19" s="177" t="e">
        <f>C19-'Раздел 1'!I143</f>
        <v>#N/A</v>
      </c>
    </row>
    <row r="20" spans="1:7" ht="15">
      <c r="A20" t="s">
        <v>234</v>
      </c>
      <c r="C20" s="177" t="e">
        <f t="shared" si="0"/>
        <v>#N/A</v>
      </c>
      <c r="D20" s="177" t="e">
        <f>NA()</f>
        <v>#N/A</v>
      </c>
      <c r="E20" s="177">
        <f>'2021'!C112</f>
        <v>130000</v>
      </c>
      <c r="F20" s="177" t="e">
        <f t="shared" si="3"/>
        <v>#N/A</v>
      </c>
      <c r="G20" s="179" t="e">
        <f>C20-'Раздел 1'!I147</f>
        <v>#N/A</v>
      </c>
    </row>
    <row r="21" spans="1:7" ht="15">
      <c r="A21" t="s">
        <v>235</v>
      </c>
      <c r="C21" s="177" t="e">
        <f t="shared" si="0"/>
        <v>#N/A</v>
      </c>
      <c r="D21" s="177" t="e">
        <f>NA()</f>
        <v>#N/A</v>
      </c>
      <c r="E21" s="177" t="e">
        <f>NA()</f>
        <v>#N/A</v>
      </c>
      <c r="F21" s="177" t="e">
        <f t="shared" si="3"/>
        <v>#N/A</v>
      </c>
      <c r="G21" s="177" t="e">
        <f>NA()</f>
        <v>#N/A</v>
      </c>
    </row>
    <row r="22" spans="5:6" ht="15">
      <c r="E22" s="177"/>
      <c r="F22" s="177"/>
    </row>
    <row r="23" spans="5:6" ht="15">
      <c r="E23" s="177"/>
      <c r="F23" s="177"/>
    </row>
    <row r="24" spans="1:7" ht="15">
      <c r="A24" t="s">
        <v>216</v>
      </c>
      <c r="B24" t="e">
        <f>NA()</f>
        <v>#N/A</v>
      </c>
      <c r="C24" s="177" t="e">
        <f>SUM(C4:C22)</f>
        <v>#N/A</v>
      </c>
      <c r="D24" s="177" t="e">
        <f>SUM(D4:D21)</f>
        <v>#N/A</v>
      </c>
      <c r="E24" s="177" t="e">
        <f>SUM(E4:E21)</f>
        <v>#N/A</v>
      </c>
      <c r="F24" s="177" t="e">
        <f>SUM(F4:F21)</f>
        <v>#N/A</v>
      </c>
      <c r="G24" s="177" t="e">
        <f>NA()</f>
        <v>#N/A</v>
      </c>
    </row>
    <row r="26" spans="1:6" ht="15">
      <c r="A26" t="s">
        <v>236</v>
      </c>
      <c r="B26">
        <v>177</v>
      </c>
      <c r="C26" s="177">
        <f>D26+E26+F26</f>
        <v>1820186772.2199998</v>
      </c>
      <c r="D26" s="177">
        <v>1356759812.56</v>
      </c>
      <c r="E26">
        <v>187839468.58</v>
      </c>
      <c r="F26">
        <v>275587491.08</v>
      </c>
    </row>
    <row r="27" ht="15">
      <c r="B27">
        <v>470</v>
      </c>
    </row>
    <row r="29" spans="1:6" ht="15">
      <c r="A29" t="s">
        <v>237</v>
      </c>
      <c r="C29" s="177" t="e">
        <f>D29+E29+F29</f>
        <v>#VALUE!</v>
      </c>
      <c r="D29" s="177">
        <f>'2020'!C31</f>
        <v>2875832.59488</v>
      </c>
      <c r="E29" s="177">
        <f>'2021'!C115</f>
        <v>3908950.2408</v>
      </c>
      <c r="F29" s="177" t="e">
        <f>"#ссыл!" C48</f>
        <v>#VALUE!</v>
      </c>
    </row>
    <row r="30" spans="3:6" ht="15">
      <c r="C30" s="177">
        <f>D30+E30+F30</f>
        <v>1820186772.2199998</v>
      </c>
      <c r="D30" s="177">
        <v>1356759812.56</v>
      </c>
      <c r="E30">
        <v>187839468.58</v>
      </c>
      <c r="F30">
        <v>275587491.08</v>
      </c>
    </row>
    <row r="31" spans="3:6" ht="15">
      <c r="C31" s="177" t="e">
        <f>SUM(C29:C30)</f>
        <v>#VALUE!</v>
      </c>
      <c r="D31" s="177">
        <f>SUM(D29:D30)</f>
        <v>1359635645.15488</v>
      </c>
      <c r="E31" s="177">
        <f>SUM(E29:E30)</f>
        <v>191748418.8208</v>
      </c>
      <c r="F31" s="177" t="e">
        <f>SUM(F29:F30)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Мурашова И.В.</cp:lastModifiedBy>
  <cp:lastPrinted>2021-12-03T07:43:14Z</cp:lastPrinted>
  <dcterms:modified xsi:type="dcterms:W3CDTF">2021-12-03T07:50:29Z</dcterms:modified>
  <cp:category/>
  <cp:version/>
  <cp:contentType/>
  <cp:contentStatus/>
</cp:coreProperties>
</file>