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Приложение 2" sheetId="1" r:id="rId1"/>
    <sheet name="Приложение 2.1" sheetId="5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  <definedName name="_xlnm.Print_Titles" localSheetId="0">'Приложение 2'!$8:$8</definedName>
    <definedName name="_xlnm.Print_Titles" localSheetId="1">'Приложение 2.1'!$9:$9</definedName>
    <definedName name="_xlnm.Print_Titles" localSheetId="2">'Приложение 2.3'!$9:$9</definedName>
    <definedName name="_xlnm.Print_Titles" localSheetId="3">'Приложение 3'!$13:$13</definedName>
  </definedNames>
  <calcPr calcId="145621"/>
</workbook>
</file>

<file path=xl/calcChain.xml><?xml version="1.0" encoding="utf-8"?>
<calcChain xmlns="http://schemas.openxmlformats.org/spreadsheetml/2006/main">
  <c r="O22" i="4" l="1"/>
  <c r="N22" i="4"/>
  <c r="O20" i="4"/>
  <c r="I48" i="3" l="1"/>
  <c r="I42" i="3"/>
  <c r="H24" i="3" l="1"/>
  <c r="I21" i="3"/>
  <c r="G59" i="3"/>
  <c r="H59" i="3"/>
  <c r="I59" i="3"/>
  <c r="J59" i="3"/>
  <c r="G60" i="3"/>
  <c r="H60" i="3"/>
  <c r="I60" i="3"/>
  <c r="J60" i="3"/>
  <c r="H58" i="3"/>
  <c r="I58" i="3"/>
  <c r="J58" i="3"/>
  <c r="G58" i="3"/>
  <c r="F54" i="3"/>
  <c r="F53" i="3"/>
  <c r="F52" i="3"/>
  <c r="I15" i="5"/>
  <c r="I42" i="5"/>
  <c r="H42" i="5"/>
  <c r="G42" i="5"/>
  <c r="J41" i="5"/>
  <c r="G41" i="5"/>
  <c r="I40" i="5"/>
  <c r="H40" i="5"/>
  <c r="G40" i="5"/>
  <c r="G43" i="5" s="1"/>
  <c r="F39" i="5"/>
  <c r="F38" i="5"/>
  <c r="J37" i="5"/>
  <c r="F37" i="5" s="1"/>
  <c r="F30" i="5"/>
  <c r="H29" i="5"/>
  <c r="H41" i="5" s="1"/>
  <c r="F29" i="5"/>
  <c r="F28" i="5"/>
  <c r="F27" i="5"/>
  <c r="F26" i="5"/>
  <c r="F25" i="5"/>
  <c r="F24" i="5"/>
  <c r="F23" i="5"/>
  <c r="F22" i="5"/>
  <c r="J21" i="5"/>
  <c r="J42" i="5" s="1"/>
  <c r="F20" i="5"/>
  <c r="F19" i="5"/>
  <c r="F18" i="5"/>
  <c r="J17" i="5"/>
  <c r="F17" i="5"/>
  <c r="J16" i="5"/>
  <c r="J40" i="5" s="1"/>
  <c r="F16" i="5"/>
  <c r="F15" i="5"/>
  <c r="I14" i="5"/>
  <c r="I41" i="5" s="1"/>
  <c r="F14" i="5"/>
  <c r="I13" i="5"/>
  <c r="F13" i="5"/>
  <c r="I43" i="5" l="1"/>
  <c r="H43" i="5"/>
  <c r="F41" i="5"/>
  <c r="F42" i="5"/>
  <c r="J43" i="5"/>
  <c r="F21" i="5"/>
  <c r="F40" i="5"/>
  <c r="F43" i="5" l="1"/>
  <c r="I85" i="1" l="1"/>
  <c r="H89" i="1"/>
  <c r="I15" i="1" l="1"/>
  <c r="I13" i="1"/>
  <c r="I121" i="1"/>
  <c r="I113" i="1"/>
  <c r="I137" i="1"/>
  <c r="G136" i="1"/>
  <c r="H136" i="1"/>
  <c r="I136" i="1"/>
  <c r="J136" i="1"/>
  <c r="G137" i="1"/>
  <c r="H137" i="1"/>
  <c r="J137" i="1"/>
  <c r="H135" i="1"/>
  <c r="I135" i="1"/>
  <c r="J135" i="1"/>
  <c r="G135" i="1"/>
  <c r="J134" i="1"/>
  <c r="I134" i="1"/>
  <c r="H134" i="1"/>
  <c r="G134" i="1"/>
  <c r="F133" i="1"/>
  <c r="F134" i="1" s="1"/>
  <c r="F132" i="1"/>
  <c r="F131" i="1"/>
  <c r="I18" i="3" l="1"/>
  <c r="F51" i="3"/>
  <c r="F50" i="3"/>
  <c r="F49" i="3"/>
  <c r="J130" i="1"/>
  <c r="H130" i="1"/>
  <c r="G130" i="1"/>
  <c r="I130" i="1"/>
  <c r="F128" i="1"/>
  <c r="F127" i="1"/>
  <c r="I81" i="1"/>
  <c r="F129" i="1" l="1"/>
  <c r="F130" i="1" s="1"/>
  <c r="P20" i="4" l="1"/>
  <c r="F42" i="3"/>
  <c r="I41" i="3"/>
  <c r="F41" i="3" s="1"/>
  <c r="F40" i="3"/>
  <c r="F39" i="3"/>
  <c r="F38" i="3"/>
  <c r="F37" i="3"/>
  <c r="F36" i="3"/>
  <c r="F35" i="3"/>
  <c r="F34" i="3"/>
  <c r="J118" i="1"/>
  <c r="I118" i="1"/>
  <c r="H118" i="1"/>
  <c r="G118" i="1"/>
  <c r="F117" i="1"/>
  <c r="F116" i="1"/>
  <c r="F115" i="1"/>
  <c r="J126" i="1"/>
  <c r="I126" i="1"/>
  <c r="H126" i="1"/>
  <c r="G126" i="1"/>
  <c r="F125" i="1"/>
  <c r="F124" i="1"/>
  <c r="F123" i="1"/>
  <c r="F118" i="1" l="1"/>
  <c r="F126" i="1"/>
  <c r="J114" i="1"/>
  <c r="H114" i="1"/>
  <c r="G114" i="1"/>
  <c r="F113" i="1"/>
  <c r="I112" i="1"/>
  <c r="I114" i="1" s="1"/>
  <c r="F111" i="1"/>
  <c r="J23" i="1"/>
  <c r="F112" i="1" l="1"/>
  <c r="F114" i="1" s="1"/>
  <c r="J20" i="4" l="1"/>
  <c r="J22" i="4"/>
  <c r="I17" i="3"/>
  <c r="I32" i="3"/>
  <c r="I20" i="3"/>
  <c r="I84" i="1" l="1"/>
  <c r="I100" i="1"/>
  <c r="I80" i="1"/>
  <c r="I14" i="1"/>
  <c r="K20" i="4" l="1"/>
  <c r="F45" i="3" l="1"/>
  <c r="F44" i="3"/>
  <c r="F43" i="3"/>
  <c r="J18" i="1"/>
  <c r="J110" i="1"/>
  <c r="I110" i="1"/>
  <c r="H110" i="1"/>
  <c r="G110" i="1"/>
  <c r="F109" i="1"/>
  <c r="F108" i="1"/>
  <c r="F107" i="1"/>
  <c r="F110" i="1" s="1"/>
  <c r="F30" i="3" l="1"/>
  <c r="F29" i="3"/>
  <c r="F28" i="3"/>
  <c r="F33" i="3"/>
  <c r="F32" i="3"/>
  <c r="F31" i="3"/>
  <c r="F57" i="3"/>
  <c r="F56" i="3"/>
  <c r="F55" i="3"/>
  <c r="J98" i="1"/>
  <c r="I98" i="1"/>
  <c r="H98" i="1"/>
  <c r="G98" i="1"/>
  <c r="F97" i="1"/>
  <c r="F96" i="1"/>
  <c r="F95" i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98" i="1" l="1"/>
  <c r="F102" i="1"/>
  <c r="F106" i="1"/>
  <c r="D22" i="4"/>
  <c r="E22" i="4"/>
  <c r="E20" i="4" l="1"/>
  <c r="I21" i="4"/>
  <c r="I20" i="4"/>
  <c r="H14" i="3"/>
  <c r="I16" i="3"/>
  <c r="F27" i="3"/>
  <c r="F26" i="3"/>
  <c r="F25" i="3"/>
  <c r="H76" i="1" l="1"/>
  <c r="H34" i="1"/>
  <c r="I31" i="1"/>
  <c r="I30" i="1"/>
  <c r="J94" i="1"/>
  <c r="I94" i="1"/>
  <c r="H94" i="1"/>
  <c r="G94" i="1"/>
  <c r="F93" i="1"/>
  <c r="F92" i="1"/>
  <c r="F91" i="1"/>
  <c r="I79" i="1"/>
  <c r="F94" i="1" l="1"/>
  <c r="F20" i="4"/>
  <c r="I19" i="3"/>
  <c r="F58" i="3" s="1"/>
  <c r="I83" i="1"/>
  <c r="F135" i="1" s="1"/>
  <c r="J43" i="1"/>
  <c r="D20" i="4" l="1"/>
  <c r="F18" i="4"/>
  <c r="F23" i="4" s="1"/>
  <c r="G23" i="4"/>
  <c r="H23" i="4"/>
  <c r="L23" i="4"/>
  <c r="M23" i="4"/>
  <c r="Q23" i="4"/>
  <c r="C23" i="4"/>
  <c r="D18" i="4"/>
  <c r="D23" i="4" s="1"/>
  <c r="E18" i="4"/>
  <c r="E23" i="4" s="1"/>
  <c r="G18" i="4"/>
  <c r="H18" i="4"/>
  <c r="I18" i="4"/>
  <c r="I23" i="4" s="1"/>
  <c r="J18" i="4"/>
  <c r="J23" i="4" s="1"/>
  <c r="K18" i="4"/>
  <c r="K23" i="4" s="1"/>
  <c r="L18" i="4"/>
  <c r="M18" i="4"/>
  <c r="N18" i="4"/>
  <c r="N23" i="4" s="1"/>
  <c r="O18" i="4"/>
  <c r="P18" i="4"/>
  <c r="P23" i="4" s="1"/>
  <c r="Q18" i="4"/>
  <c r="C18" i="4"/>
  <c r="E14" i="4"/>
  <c r="C14" i="4"/>
  <c r="D14" i="4"/>
  <c r="F14" i="4"/>
  <c r="G14" i="4"/>
  <c r="H14" i="4"/>
  <c r="I14" i="4"/>
  <c r="J14" i="4"/>
  <c r="K14" i="4"/>
  <c r="L14" i="4"/>
  <c r="M14" i="4"/>
  <c r="N14" i="4"/>
  <c r="O14" i="4"/>
  <c r="P14" i="4"/>
  <c r="Q14" i="4"/>
  <c r="F60" i="3"/>
  <c r="G61" i="3"/>
  <c r="F48" i="3"/>
  <c r="F47" i="3"/>
  <c r="F46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I86" i="1"/>
  <c r="F136" i="1"/>
  <c r="J138" i="1"/>
  <c r="G138" i="1"/>
  <c r="J122" i="1"/>
  <c r="I122" i="1"/>
  <c r="H122" i="1"/>
  <c r="G122" i="1"/>
  <c r="F121" i="1"/>
  <c r="F120" i="1"/>
  <c r="F119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G68" i="1"/>
  <c r="H68" i="1"/>
  <c r="I68" i="1"/>
  <c r="J68" i="1"/>
  <c r="H66" i="1"/>
  <c r="H69" i="1" s="1"/>
  <c r="I66" i="1"/>
  <c r="J66" i="1"/>
  <c r="G66" i="1"/>
  <c r="G48" i="1"/>
  <c r="G140" i="1" s="1"/>
  <c r="H48" i="1"/>
  <c r="H140" i="1" s="1"/>
  <c r="I48" i="1"/>
  <c r="I140" i="1" s="1"/>
  <c r="J48" i="1"/>
  <c r="J140" i="1" s="1"/>
  <c r="G49" i="1"/>
  <c r="G141" i="1" s="1"/>
  <c r="H49" i="1"/>
  <c r="H141" i="1" s="1"/>
  <c r="I49" i="1"/>
  <c r="I141" i="1" s="1"/>
  <c r="J49" i="1"/>
  <c r="J141" i="1" s="1"/>
  <c r="H47" i="1"/>
  <c r="I47" i="1"/>
  <c r="G47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G69" i="1" l="1"/>
  <c r="G139" i="1"/>
  <c r="F67" i="1"/>
  <c r="O23" i="4"/>
  <c r="F68" i="1"/>
  <c r="F122" i="1"/>
  <c r="F74" i="1"/>
  <c r="H61" i="3"/>
  <c r="H50" i="1"/>
  <c r="H139" i="1"/>
  <c r="H142" i="1" s="1"/>
  <c r="F78" i="1"/>
  <c r="F90" i="1"/>
  <c r="I61" i="3"/>
  <c r="F59" i="3"/>
  <c r="F61" i="3" s="1"/>
  <c r="J61" i="3"/>
  <c r="F137" i="1"/>
  <c r="F138" i="1" s="1"/>
  <c r="F86" i="1"/>
  <c r="F82" i="1"/>
  <c r="J47" i="1"/>
  <c r="J139" i="1" s="1"/>
  <c r="J142" i="1" s="1"/>
  <c r="I139" i="1"/>
  <c r="H138" i="1"/>
  <c r="F141" i="1"/>
  <c r="F140" i="1"/>
  <c r="G142" i="1"/>
  <c r="I138" i="1"/>
  <c r="F58" i="1"/>
  <c r="F49" i="1"/>
  <c r="I50" i="1"/>
  <c r="F62" i="1"/>
  <c r="G50" i="1"/>
  <c r="I69" i="1"/>
  <c r="J69" i="1"/>
  <c r="F66" i="1"/>
  <c r="F48" i="1"/>
  <c r="F46" i="1"/>
  <c r="F24" i="1"/>
  <c r="F36" i="1"/>
  <c r="F20" i="1"/>
  <c r="F28" i="1"/>
  <c r="F32" i="1"/>
  <c r="F16" i="1"/>
  <c r="F69" i="1" l="1"/>
  <c r="F139" i="1"/>
  <c r="F142" i="1" s="1"/>
  <c r="J50" i="1"/>
  <c r="I142" i="1"/>
  <c r="F47" i="1"/>
  <c r="F50" i="1" s="1"/>
</calcChain>
</file>

<file path=xl/sharedStrings.xml><?xml version="1.0" encoding="utf-8"?>
<sst xmlns="http://schemas.openxmlformats.org/spreadsheetml/2006/main" count="349" uniqueCount="156">
  <si>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</si>
  <si>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</si>
  <si>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</si>
  <si>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</si>
  <si>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</si>
  <si>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</si>
  <si>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</si>
  <si>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</si>
  <si>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</si>
  <si>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</si>
  <si>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</si>
  <si>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</si>
  <si>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</si>
  <si>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</si>
  <si>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</si>
  <si>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</si>
  <si>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</si>
  <si>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</si>
  <si>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</si>
  <si>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</si>
  <si>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</si>
  <si>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</si>
  <si>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</si>
  <si>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</si>
  <si>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</si>
  <si>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</si>
  <si>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</si>
  <si>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</si>
  <si>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</si>
  <si>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</si>
  <si>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</si>
  <si>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</si>
  <si>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</si>
  <si>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</si>
  <si>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</si>
  <si>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</si>
  <si>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</si>
  <si>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</si>
  <si>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</si>
  <si>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</si>
  <si>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</si>
  <si>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</si>
  <si>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</si>
  <si>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</si>
  <si>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</si>
  <si>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</si>
  <si>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</si>
  <si>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</si>
  <si>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</si>
  <si>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</si>
  <si>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</si>
  <si>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</si>
  <si>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</si>
  <si>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</si>
  <si>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</si>
  <si>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</si>
  <si>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</si>
  <si>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</si>
  <si>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</si>
  <si>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</si>
  <si>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</si>
  <si>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</si>
  <si>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</si>
  <si>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</si>
  <si>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</si>
  <si>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</si>
  <si>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</si>
  <si>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</si>
  <si>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</si>
  <si>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</si>
  <si>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</si>
  <si>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</si>
  <si>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</si>
  <si>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</si>
  <si>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</si>
  <si>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</si>
  <si>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</si>
  <si>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</si>
  <si>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</si>
  <si>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</si>
  <si>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</si>
  <si>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</si>
  <si>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</si>
  <si>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</si>
  <si>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</si>
  <si>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</si>
  <si>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</si>
  <si>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</si>
  <si>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</si>
  <si>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</si>
  <si>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</si>
  <si>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</si>
  <si>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</si>
  <si>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</si>
  <si>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</si>
  <si>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</si>
  <si>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</si>
  <si>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</si>
  <si>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</si>
  <si>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</si>
  <si>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</si>
  <si>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</si>
  <si>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</si>
  <si>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</si>
  <si>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</si>
  <si>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</si>
  <si>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</si>
  <si>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</si>
  <si>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</si>
  <si>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</si>
  <si>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</si>
  <si>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</si>
  <si>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3.12</t>
  </si>
  <si>
    <t>3.13</t>
  </si>
  <si>
    <t>3.14</t>
  </si>
  <si>
    <t>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</si>
  <si>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Иные межбюджетные трансферты на обеспечение капитального ремонта объектов культуры</t>
  </si>
  <si>
    <t>3.12. 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</si>
  <si>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3.13. Иные межбюджетные трансферты на обеспечение капитального ремонта объектов культуры</t>
  </si>
  <si>
    <t>3.14. Иные межбюджетные трансферты бюджетам поселений 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</si>
  <si>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3.15. Иные межбюджетные трансферты на обеспечение переселения граждан из аварийного жилищного фонда</t>
  </si>
  <si>
    <t>3.15</t>
  </si>
  <si>
    <t>Иные межбюджетные трансферты бюджетам поселений 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</si>
  <si>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Иные межбюджетные трансферты на обеспечение переселения граждан из аварийного жилищного фонда</t>
  </si>
  <si>
    <t>3.16. Иные межбюджетные трансферты бюджетам поселений на поощрение муниципальных управленческих команд</t>
  </si>
  <si>
    <t>Приложение 2.1</t>
  </si>
  <si>
    <t>План реализации мероприятий подпрограммы 1 «Управление муниципальными финансами»</t>
  </si>
  <si>
    <t>1.1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</si>
  <si>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</si>
  <si>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</si>
  <si>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1.2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</si>
  <si>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</si>
  <si>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</si>
  <si>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1.3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</si>
  <si>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</si>
  <si>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</si>
  <si>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1.4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</si>
  <si>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</si>
  <si>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</si>
  <si>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</si>
  <si>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</si>
  <si>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1.6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</si>
  <si>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</si>
  <si>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</si>
  <si>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</si>
  <si>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</si>
  <si>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1.8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</si>
  <si>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</si>
  <si>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</si>
  <si>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1.9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</si>
  <si>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</si>
  <si>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</si>
  <si>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</si>
  <si>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</si>
  <si>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3.16</t>
  </si>
  <si>
    <t>Иные межбюджетные трансферты бюджетам поселений на поощрение муниципальных управленческих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</si>
</sst>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topLeftCell="A115" zoomScaleNormal="100" workbookViewId="0">
      <selection activeCell="L128" sqref="L128"/>
    </sheetView>
  </sheetViews>
  <sheetFormatPr defaultRowHeight="15" x14ac:dyDescent="0.25"/>
  <cols>
    <col min="1" max="1" width="60.7109375" style="3" customWidth="1"/>
    <col min="2" max="2" width="15.7109375" style="3" customWidth="1"/>
    <col min="3" max="4" width="8.42578125" style="3" bestFit="1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4" t="s">
        <v>45</v>
      </c>
    </row>
    <row r="2" spans="1:10" ht="18.75" x14ac:dyDescent="0.25">
      <c r="A2" s="5"/>
    </row>
    <row r="3" spans="1:10" ht="18.75" x14ac:dyDescent="0.2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 x14ac:dyDescent="0.25">
      <c r="A4" s="28" t="s">
        <v>47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 x14ac:dyDescent="0.25">
      <c r="A5" s="5"/>
    </row>
    <row r="6" spans="1:10" ht="31.5" customHeight="1" x14ac:dyDescent="0.25">
      <c r="A6" s="32" t="s">
        <v>0</v>
      </c>
      <c r="B6" s="27" t="s">
        <v>1</v>
      </c>
      <c r="C6" s="27" t="s">
        <v>2</v>
      </c>
      <c r="D6" s="27"/>
      <c r="E6" s="27" t="s">
        <v>37</v>
      </c>
      <c r="F6" s="27" t="s">
        <v>3</v>
      </c>
      <c r="G6" s="27"/>
      <c r="H6" s="27"/>
      <c r="I6" s="27"/>
      <c r="J6" s="27"/>
    </row>
    <row r="7" spans="1:10" ht="94.5" x14ac:dyDescent="0.25">
      <c r="A7" s="33"/>
      <c r="B7" s="27"/>
      <c r="C7" s="16" t="s">
        <v>35</v>
      </c>
      <c r="D7" s="16" t="s">
        <v>36</v>
      </c>
      <c r="E7" s="27"/>
      <c r="F7" s="16" t="s">
        <v>4</v>
      </c>
      <c r="G7" s="16" t="s">
        <v>38</v>
      </c>
      <c r="H7" s="16" t="s">
        <v>41</v>
      </c>
      <c r="I7" s="16" t="s">
        <v>5</v>
      </c>
      <c r="J7" s="16" t="s">
        <v>40</v>
      </c>
    </row>
    <row r="8" spans="1:10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15.75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 customHeight="1" x14ac:dyDescent="0.25">
      <c r="A10" s="26" t="s">
        <v>7</v>
      </c>
      <c r="B10" s="27" t="s">
        <v>8</v>
      </c>
      <c r="C10" s="27" t="s">
        <v>9</v>
      </c>
      <c r="D10" s="27" t="s">
        <v>9</v>
      </c>
      <c r="E10" s="15">
        <v>2017</v>
      </c>
      <c r="F10" s="29" t="s">
        <v>10</v>
      </c>
      <c r="G10" s="30"/>
      <c r="H10" s="30"/>
      <c r="I10" s="30"/>
      <c r="J10" s="31"/>
    </row>
    <row r="11" spans="1:10" ht="15.75" customHeight="1" x14ac:dyDescent="0.25">
      <c r="A11" s="26"/>
      <c r="B11" s="27"/>
      <c r="C11" s="27"/>
      <c r="D11" s="27"/>
      <c r="E11" s="15">
        <v>2018</v>
      </c>
      <c r="F11" s="29" t="s">
        <v>10</v>
      </c>
      <c r="G11" s="30"/>
      <c r="H11" s="30"/>
      <c r="I11" s="30"/>
      <c r="J11" s="31"/>
    </row>
    <row r="12" spans="1:10" ht="15" customHeight="1" x14ac:dyDescent="0.25">
      <c r="A12" s="26"/>
      <c r="B12" s="27"/>
      <c r="C12" s="27"/>
      <c r="D12" s="27"/>
      <c r="E12" s="15">
        <v>2019</v>
      </c>
      <c r="F12" s="29" t="s">
        <v>10</v>
      </c>
      <c r="G12" s="30"/>
      <c r="H12" s="30"/>
      <c r="I12" s="30"/>
      <c r="J12" s="31"/>
    </row>
    <row r="13" spans="1:10" ht="15.75" x14ac:dyDescent="0.25">
      <c r="A13" s="26" t="s">
        <v>11</v>
      </c>
      <c r="B13" s="27" t="s">
        <v>8</v>
      </c>
      <c r="C13" s="27" t="s">
        <v>9</v>
      </c>
      <c r="D13" s="27" t="s">
        <v>9</v>
      </c>
      <c r="E13" s="15">
        <v>2017</v>
      </c>
      <c r="F13" s="6">
        <f>SUM(G13:J13)</f>
        <v>11651.2</v>
      </c>
      <c r="G13" s="6"/>
      <c r="H13" s="7"/>
      <c r="I13" s="6">
        <f>12278-50-576.8</f>
        <v>11651.2</v>
      </c>
      <c r="J13" s="6"/>
    </row>
    <row r="14" spans="1:10" ht="15.75" x14ac:dyDescent="0.25">
      <c r="A14" s="26"/>
      <c r="B14" s="27"/>
      <c r="C14" s="27"/>
      <c r="D14" s="27"/>
      <c r="E14" s="15">
        <v>2018</v>
      </c>
      <c r="F14" s="6">
        <f t="shared" ref="F14:F35" si="0">SUM(G14:J14)</f>
        <v>13023.099999999999</v>
      </c>
      <c r="G14" s="6"/>
      <c r="H14" s="7"/>
      <c r="I14" s="6">
        <f>11469.8+2095.4-90+64.9-147-345.4-24.6</f>
        <v>13023.099999999999</v>
      </c>
      <c r="J14" s="6"/>
    </row>
    <row r="15" spans="1:10" ht="15.75" x14ac:dyDescent="0.25">
      <c r="A15" s="26"/>
      <c r="B15" s="27"/>
      <c r="C15" s="27"/>
      <c r="D15" s="27"/>
      <c r="E15" s="15">
        <v>2019</v>
      </c>
      <c r="F15" s="6">
        <f t="shared" si="0"/>
        <v>14002.1</v>
      </c>
      <c r="G15" s="6"/>
      <c r="H15" s="7"/>
      <c r="I15" s="6">
        <f>12256.5+82.6+1700.2+60-91-6.2</f>
        <v>14002.1</v>
      </c>
      <c r="J15" s="6"/>
    </row>
    <row r="16" spans="1:10" ht="15.75" x14ac:dyDescent="0.25">
      <c r="A16" s="8" t="s">
        <v>12</v>
      </c>
      <c r="B16" s="9"/>
      <c r="C16" s="9"/>
      <c r="D16" s="9"/>
      <c r="E16" s="9"/>
      <c r="F16" s="10">
        <f>SUM(F13:F15)</f>
        <v>38676.400000000001</v>
      </c>
      <c r="G16" s="10">
        <f t="shared" ref="G16:J16" si="1">SUM(G13:G15)</f>
        <v>0</v>
      </c>
      <c r="H16" s="10">
        <f t="shared" si="1"/>
        <v>0</v>
      </c>
      <c r="I16" s="10">
        <f t="shared" si="1"/>
        <v>38676.400000000001</v>
      </c>
      <c r="J16" s="10">
        <f t="shared" si="1"/>
        <v>0</v>
      </c>
    </row>
    <row r="17" spans="1:10" ht="31.5" customHeight="1" x14ac:dyDescent="0.25">
      <c r="A17" s="26" t="s">
        <v>13</v>
      </c>
      <c r="B17" s="27" t="s">
        <v>8</v>
      </c>
      <c r="C17" s="27" t="s">
        <v>9</v>
      </c>
      <c r="D17" s="27" t="s">
        <v>9</v>
      </c>
      <c r="E17" s="15">
        <v>2017</v>
      </c>
      <c r="F17" s="6">
        <f>SUM(G17:J17)</f>
        <v>1740.1</v>
      </c>
      <c r="G17" s="6"/>
      <c r="H17" s="6"/>
      <c r="I17" s="6"/>
      <c r="J17" s="6">
        <f>1680+60.1</f>
        <v>1740.1</v>
      </c>
    </row>
    <row r="18" spans="1:10" ht="31.5" customHeight="1" x14ac:dyDescent="0.25">
      <c r="A18" s="26"/>
      <c r="B18" s="27"/>
      <c r="C18" s="27"/>
      <c r="D18" s="27"/>
      <c r="E18" s="15">
        <v>2018</v>
      </c>
      <c r="F18" s="6">
        <f>SUM(G18:J18)</f>
        <v>1801.4</v>
      </c>
      <c r="G18" s="6"/>
      <c r="H18" s="6"/>
      <c r="I18" s="6"/>
      <c r="J18" s="6">
        <f>1680+104.4+17</f>
        <v>1801.4</v>
      </c>
    </row>
    <row r="19" spans="1:10" ht="31.5" customHeight="1" x14ac:dyDescent="0.25">
      <c r="A19" s="26"/>
      <c r="B19" s="27"/>
      <c r="C19" s="27"/>
      <c r="D19" s="27"/>
      <c r="E19" s="15">
        <v>2019</v>
      </c>
      <c r="F19" s="6">
        <f>SUM(G19:J19)</f>
        <v>1932</v>
      </c>
      <c r="G19" s="6"/>
      <c r="H19" s="6"/>
      <c r="I19" s="6"/>
      <c r="J19" s="6">
        <v>1932</v>
      </c>
    </row>
    <row r="20" spans="1:10" ht="15.75" x14ac:dyDescent="0.25">
      <c r="A20" s="8" t="s">
        <v>12</v>
      </c>
      <c r="B20" s="9"/>
      <c r="C20" s="9"/>
      <c r="D20" s="9"/>
      <c r="E20" s="9"/>
      <c r="F20" s="10">
        <f>SUM(F17:F19)</f>
        <v>5473.5</v>
      </c>
      <c r="G20" s="10">
        <f>SUM(G17:G19)</f>
        <v>0</v>
      </c>
      <c r="H20" s="10">
        <f>SUM(H17:H19)</f>
        <v>0</v>
      </c>
      <c r="I20" s="10">
        <f>SUM(I17:I19)</f>
        <v>0</v>
      </c>
      <c r="J20" s="10">
        <f>SUM(J17:J19)</f>
        <v>5473.5</v>
      </c>
    </row>
    <row r="21" spans="1:10" ht="27" customHeight="1" x14ac:dyDescent="0.25">
      <c r="A21" s="26" t="s">
        <v>14</v>
      </c>
      <c r="B21" s="27" t="s">
        <v>8</v>
      </c>
      <c r="C21" s="27" t="s">
        <v>9</v>
      </c>
      <c r="D21" s="27" t="s">
        <v>9</v>
      </c>
      <c r="E21" s="15">
        <v>2017</v>
      </c>
      <c r="F21" s="6">
        <f>SUM(G21:J21)</f>
        <v>1000</v>
      </c>
      <c r="G21" s="6"/>
      <c r="H21" s="6"/>
      <c r="I21" s="6"/>
      <c r="J21" s="6">
        <v>1000</v>
      </c>
    </row>
    <row r="22" spans="1:10" ht="27" customHeight="1" x14ac:dyDescent="0.25">
      <c r="A22" s="26"/>
      <c r="B22" s="27"/>
      <c r="C22" s="27"/>
      <c r="D22" s="27"/>
      <c r="E22" s="15">
        <v>2018</v>
      </c>
      <c r="F22" s="6">
        <f>SUM(G22:J22)</f>
        <v>1000</v>
      </c>
      <c r="G22" s="6"/>
      <c r="H22" s="6"/>
      <c r="I22" s="6"/>
      <c r="J22" s="6">
        <v>1000</v>
      </c>
    </row>
    <row r="23" spans="1:10" ht="27" customHeight="1" x14ac:dyDescent="0.25">
      <c r="A23" s="26"/>
      <c r="B23" s="27"/>
      <c r="C23" s="27"/>
      <c r="D23" s="27"/>
      <c r="E23" s="15">
        <v>2019</v>
      </c>
      <c r="F23" s="6">
        <f>SUM(G23:J23)</f>
        <v>410.6</v>
      </c>
      <c r="G23" s="6"/>
      <c r="H23" s="6"/>
      <c r="I23" s="6"/>
      <c r="J23" s="6">
        <f>1000-589.4</f>
        <v>410.6</v>
      </c>
    </row>
    <row r="24" spans="1:10" ht="15.75" x14ac:dyDescent="0.25">
      <c r="A24" s="8" t="s">
        <v>12</v>
      </c>
      <c r="B24" s="9"/>
      <c r="C24" s="9"/>
      <c r="D24" s="9"/>
      <c r="E24" s="9"/>
      <c r="F24" s="10">
        <f>SUM(F21:F23)</f>
        <v>2410.6</v>
      </c>
      <c r="G24" s="10">
        <f>SUM(G21:G23)</f>
        <v>0</v>
      </c>
      <c r="H24" s="10">
        <f>SUM(H21:H23)</f>
        <v>0</v>
      </c>
      <c r="I24" s="10">
        <f>SUM(I21:I23)</f>
        <v>0</v>
      </c>
      <c r="J24" s="10">
        <f>SUM(J21:J23)</f>
        <v>2410.6</v>
      </c>
    </row>
    <row r="25" spans="1:10" ht="15.75" x14ac:dyDescent="0.25">
      <c r="A25" s="26" t="s">
        <v>15</v>
      </c>
      <c r="B25" s="27" t="s">
        <v>8</v>
      </c>
      <c r="C25" s="27">
        <v>2017</v>
      </c>
      <c r="D25" s="27">
        <v>2017</v>
      </c>
      <c r="E25" s="16">
        <v>2017</v>
      </c>
      <c r="F25" s="1">
        <f t="shared" si="0"/>
        <v>101.3</v>
      </c>
      <c r="G25" s="1"/>
      <c r="H25" s="1">
        <v>101.3</v>
      </c>
      <c r="I25" s="1"/>
      <c r="J25" s="1"/>
    </row>
    <row r="26" spans="1:10" ht="15.75" x14ac:dyDescent="0.25">
      <c r="A26" s="26"/>
      <c r="B26" s="27"/>
      <c r="C26" s="27"/>
      <c r="D26" s="27"/>
      <c r="E26" s="16">
        <v>2018</v>
      </c>
      <c r="F26" s="1">
        <f t="shared" si="0"/>
        <v>0</v>
      </c>
      <c r="G26" s="1"/>
      <c r="H26" s="1"/>
      <c r="I26" s="1"/>
      <c r="J26" s="1"/>
    </row>
    <row r="27" spans="1:10" ht="15.75" x14ac:dyDescent="0.25">
      <c r="A27" s="26"/>
      <c r="B27" s="27"/>
      <c r="C27" s="27"/>
      <c r="D27" s="27"/>
      <c r="E27" s="16">
        <v>2019</v>
      </c>
      <c r="F27" s="1">
        <f t="shared" si="0"/>
        <v>0</v>
      </c>
      <c r="G27" s="1"/>
      <c r="H27" s="1"/>
      <c r="I27" s="1"/>
      <c r="J27" s="1"/>
    </row>
    <row r="28" spans="1:10" ht="15.75" x14ac:dyDescent="0.25">
      <c r="A28" s="8" t="s">
        <v>12</v>
      </c>
      <c r="B28" s="9"/>
      <c r="C28" s="9"/>
      <c r="D28" s="9"/>
      <c r="E28" s="9"/>
      <c r="F28" s="10">
        <f>SUM(F25:F27)</f>
        <v>101.3</v>
      </c>
      <c r="G28" s="10">
        <f t="shared" ref="G28:J28" si="2">SUM(G25:G27)</f>
        <v>0</v>
      </c>
      <c r="H28" s="10">
        <f t="shared" si="2"/>
        <v>101.3</v>
      </c>
      <c r="I28" s="10">
        <f t="shared" si="2"/>
        <v>0</v>
      </c>
      <c r="J28" s="10">
        <f t="shared" si="2"/>
        <v>0</v>
      </c>
    </row>
    <row r="29" spans="1:10" ht="27" customHeight="1" x14ac:dyDescent="0.25">
      <c r="A29" s="26" t="s">
        <v>16</v>
      </c>
      <c r="B29" s="27" t="s">
        <v>8</v>
      </c>
      <c r="C29" s="27">
        <v>2017</v>
      </c>
      <c r="D29" s="27">
        <v>2017</v>
      </c>
      <c r="E29" s="15">
        <v>2017</v>
      </c>
      <c r="F29" s="6">
        <f>SUM(G29:J29)</f>
        <v>49</v>
      </c>
      <c r="G29" s="6"/>
      <c r="H29" s="6"/>
      <c r="I29" s="6">
        <v>49</v>
      </c>
      <c r="J29" s="6"/>
    </row>
    <row r="30" spans="1:10" ht="27" customHeight="1" x14ac:dyDescent="0.25">
      <c r="A30" s="26"/>
      <c r="B30" s="27"/>
      <c r="C30" s="27"/>
      <c r="D30" s="27"/>
      <c r="E30" s="15">
        <v>2018</v>
      </c>
      <c r="F30" s="6">
        <f>SUM(G30:J30)</f>
        <v>0</v>
      </c>
      <c r="G30" s="6"/>
      <c r="H30" s="6"/>
      <c r="I30" s="6">
        <f>45.8-45.8</f>
        <v>0</v>
      </c>
      <c r="J30" s="6"/>
    </row>
    <row r="31" spans="1:10" ht="27" customHeight="1" x14ac:dyDescent="0.25">
      <c r="A31" s="26"/>
      <c r="B31" s="27"/>
      <c r="C31" s="27"/>
      <c r="D31" s="27"/>
      <c r="E31" s="15">
        <v>2019</v>
      </c>
      <c r="F31" s="6">
        <f>SUM(G31:J31)</f>
        <v>0</v>
      </c>
      <c r="G31" s="6"/>
      <c r="H31" s="6"/>
      <c r="I31" s="6">
        <f>43.2-43.2</f>
        <v>0</v>
      </c>
      <c r="J31" s="6"/>
    </row>
    <row r="32" spans="1:10" ht="15.75" x14ac:dyDescent="0.25">
      <c r="A32" s="8" t="s">
        <v>12</v>
      </c>
      <c r="B32" s="9"/>
      <c r="C32" s="9"/>
      <c r="D32" s="9"/>
      <c r="E32" s="9"/>
      <c r="F32" s="10">
        <f>SUM(F29:F31)</f>
        <v>49</v>
      </c>
      <c r="G32" s="10">
        <f>SUM(G29:G31)</f>
        <v>0</v>
      </c>
      <c r="H32" s="10">
        <f>SUM(H29:H31)</f>
        <v>0</v>
      </c>
      <c r="I32" s="10">
        <f>SUM(I29:I31)</f>
        <v>49</v>
      </c>
      <c r="J32" s="10">
        <f>SUM(J29:J31)</f>
        <v>0</v>
      </c>
    </row>
    <row r="33" spans="1:10" ht="15.75" x14ac:dyDescent="0.25">
      <c r="A33" s="26" t="s">
        <v>17</v>
      </c>
      <c r="B33" s="27" t="s">
        <v>8</v>
      </c>
      <c r="C33" s="27" t="s">
        <v>9</v>
      </c>
      <c r="D33" s="27" t="s">
        <v>9</v>
      </c>
      <c r="E33" s="16">
        <v>2017</v>
      </c>
      <c r="F33" s="1">
        <f>SUM(G33:J33)</f>
        <v>13</v>
      </c>
      <c r="G33" s="1"/>
      <c r="H33" s="1">
        <v>13</v>
      </c>
      <c r="I33" s="1"/>
      <c r="J33" s="1"/>
    </row>
    <row r="34" spans="1:10" ht="15.75" x14ac:dyDescent="0.25">
      <c r="A34" s="26"/>
      <c r="B34" s="27"/>
      <c r="C34" s="27"/>
      <c r="D34" s="27"/>
      <c r="E34" s="16">
        <v>2018</v>
      </c>
      <c r="F34" s="1">
        <f t="shared" si="0"/>
        <v>13.8</v>
      </c>
      <c r="G34" s="1"/>
      <c r="H34" s="1">
        <f>13+0.8</f>
        <v>13.8</v>
      </c>
      <c r="I34" s="1"/>
      <c r="J34" s="1"/>
    </row>
    <row r="35" spans="1:10" ht="15.75" x14ac:dyDescent="0.25">
      <c r="A35" s="26"/>
      <c r="B35" s="27"/>
      <c r="C35" s="27"/>
      <c r="D35" s="27"/>
      <c r="E35" s="16">
        <v>2019</v>
      </c>
      <c r="F35" s="1">
        <f t="shared" si="0"/>
        <v>13.8</v>
      </c>
      <c r="G35" s="1"/>
      <c r="H35" s="1">
        <v>13.8</v>
      </c>
      <c r="I35" s="1"/>
      <c r="J35" s="1"/>
    </row>
    <row r="36" spans="1:10" ht="15.75" x14ac:dyDescent="0.25">
      <c r="A36" s="8" t="s">
        <v>12</v>
      </c>
      <c r="B36" s="9"/>
      <c r="C36" s="9"/>
      <c r="D36" s="9"/>
      <c r="E36" s="9"/>
      <c r="F36" s="10">
        <f>SUM(F33:F35)</f>
        <v>40.6</v>
      </c>
      <c r="G36" s="10">
        <f t="shared" ref="G36:J36" si="3">SUM(G33:G35)</f>
        <v>0</v>
      </c>
      <c r="H36" s="10">
        <f t="shared" si="3"/>
        <v>40.6</v>
      </c>
      <c r="I36" s="10">
        <f t="shared" si="3"/>
        <v>0</v>
      </c>
      <c r="J36" s="10">
        <f t="shared" si="3"/>
        <v>0</v>
      </c>
    </row>
    <row r="37" spans="1:10" ht="15.75" x14ac:dyDescent="0.25">
      <c r="A37" s="26" t="s">
        <v>18</v>
      </c>
      <c r="B37" s="27" t="s">
        <v>8</v>
      </c>
      <c r="C37" s="27" t="s">
        <v>9</v>
      </c>
      <c r="D37" s="27" t="s">
        <v>9</v>
      </c>
      <c r="E37" s="16">
        <v>2017</v>
      </c>
      <c r="F37" s="26" t="s">
        <v>10</v>
      </c>
      <c r="G37" s="26"/>
      <c r="H37" s="26"/>
      <c r="I37" s="26"/>
      <c r="J37" s="26"/>
    </row>
    <row r="38" spans="1:10" ht="15.75" x14ac:dyDescent="0.25">
      <c r="A38" s="26"/>
      <c r="B38" s="27"/>
      <c r="C38" s="27"/>
      <c r="D38" s="27"/>
      <c r="E38" s="16">
        <v>2018</v>
      </c>
      <c r="F38" s="26" t="s">
        <v>10</v>
      </c>
      <c r="G38" s="26"/>
      <c r="H38" s="26"/>
      <c r="I38" s="26"/>
      <c r="J38" s="26"/>
    </row>
    <row r="39" spans="1:10" ht="15.75" x14ac:dyDescent="0.25">
      <c r="A39" s="26"/>
      <c r="B39" s="27"/>
      <c r="C39" s="27"/>
      <c r="D39" s="27"/>
      <c r="E39" s="16">
        <v>2019</v>
      </c>
      <c r="F39" s="26" t="s">
        <v>10</v>
      </c>
      <c r="G39" s="26"/>
      <c r="H39" s="26"/>
      <c r="I39" s="26"/>
      <c r="J39" s="26"/>
    </row>
    <row r="40" spans="1:10" ht="15.75" x14ac:dyDescent="0.25">
      <c r="A40" s="26" t="s">
        <v>19</v>
      </c>
      <c r="B40" s="27" t="s">
        <v>8</v>
      </c>
      <c r="C40" s="27" t="s">
        <v>9</v>
      </c>
      <c r="D40" s="27" t="s">
        <v>9</v>
      </c>
      <c r="E40" s="16">
        <v>2017</v>
      </c>
      <c r="F40" s="26" t="s">
        <v>10</v>
      </c>
      <c r="G40" s="26"/>
      <c r="H40" s="26"/>
      <c r="I40" s="26"/>
      <c r="J40" s="26"/>
    </row>
    <row r="41" spans="1:10" ht="15.75" x14ac:dyDescent="0.25">
      <c r="A41" s="26"/>
      <c r="B41" s="27"/>
      <c r="C41" s="27"/>
      <c r="D41" s="27"/>
      <c r="E41" s="16">
        <v>2018</v>
      </c>
      <c r="F41" s="26" t="s">
        <v>10</v>
      </c>
      <c r="G41" s="26"/>
      <c r="H41" s="26"/>
      <c r="I41" s="26"/>
      <c r="J41" s="26"/>
    </row>
    <row r="42" spans="1:10" ht="15.75" x14ac:dyDescent="0.25">
      <c r="A42" s="26"/>
      <c r="B42" s="27"/>
      <c r="C42" s="27"/>
      <c r="D42" s="27"/>
      <c r="E42" s="16">
        <v>2019</v>
      </c>
      <c r="F42" s="26" t="s">
        <v>10</v>
      </c>
      <c r="G42" s="26"/>
      <c r="H42" s="26"/>
      <c r="I42" s="26"/>
      <c r="J42" s="26"/>
    </row>
    <row r="43" spans="1:10" ht="27" customHeight="1" x14ac:dyDescent="0.25">
      <c r="A43" s="26" t="s">
        <v>42</v>
      </c>
      <c r="B43" s="27" t="s">
        <v>8</v>
      </c>
      <c r="C43" s="27" t="s">
        <v>9</v>
      </c>
      <c r="D43" s="27" t="s">
        <v>9</v>
      </c>
      <c r="E43" s="15">
        <v>2017</v>
      </c>
      <c r="F43" s="6">
        <f>SUM(G43:J43)</f>
        <v>60</v>
      </c>
      <c r="G43" s="6"/>
      <c r="H43" s="6"/>
      <c r="I43" s="6"/>
      <c r="J43" s="6">
        <f>50+10</f>
        <v>60</v>
      </c>
    </row>
    <row r="44" spans="1:10" ht="27" customHeight="1" x14ac:dyDescent="0.25">
      <c r="A44" s="26"/>
      <c r="B44" s="27"/>
      <c r="C44" s="27"/>
      <c r="D44" s="27"/>
      <c r="E44" s="15">
        <v>2018</v>
      </c>
      <c r="F44" s="6">
        <f>SUM(G44:J44)</f>
        <v>60</v>
      </c>
      <c r="G44" s="6"/>
      <c r="H44" s="6"/>
      <c r="I44" s="6"/>
      <c r="J44" s="6">
        <v>60</v>
      </c>
    </row>
    <row r="45" spans="1:10" ht="27" customHeight="1" x14ac:dyDescent="0.25">
      <c r="A45" s="26"/>
      <c r="B45" s="27"/>
      <c r="C45" s="27"/>
      <c r="D45" s="27"/>
      <c r="E45" s="15">
        <v>2019</v>
      </c>
      <c r="F45" s="6">
        <f>SUM(G45:J45)</f>
        <v>60</v>
      </c>
      <c r="G45" s="6"/>
      <c r="H45" s="6"/>
      <c r="I45" s="6"/>
      <c r="J45" s="6">
        <v>60</v>
      </c>
    </row>
    <row r="46" spans="1:10" ht="15.75" x14ac:dyDescent="0.25">
      <c r="A46" s="8" t="s">
        <v>12</v>
      </c>
      <c r="B46" s="9"/>
      <c r="C46" s="9"/>
      <c r="D46" s="9"/>
      <c r="E46" s="9"/>
      <c r="F46" s="10">
        <f>SUM(F43:F45)</f>
        <v>180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180</v>
      </c>
    </row>
    <row r="47" spans="1:10" ht="15.75" x14ac:dyDescent="0.25">
      <c r="A47" s="26" t="s">
        <v>20</v>
      </c>
      <c r="B47" s="27"/>
      <c r="C47" s="27"/>
      <c r="D47" s="27"/>
      <c r="E47" s="16">
        <v>2017</v>
      </c>
      <c r="F47" s="1">
        <f>SUM(G47:J47)</f>
        <v>14614.6</v>
      </c>
      <c r="G47" s="1">
        <f>G13+G17+G21+G25+G29+G33+G43</f>
        <v>0</v>
      </c>
      <c r="H47" s="1">
        <f t="shared" ref="H47:J47" si="4">H13+H17+H21+H25+H29+H33+H43</f>
        <v>114.3</v>
      </c>
      <c r="I47" s="1">
        <f t="shared" si="4"/>
        <v>11700.2</v>
      </c>
      <c r="J47" s="1">
        <f t="shared" si="4"/>
        <v>2800.1</v>
      </c>
    </row>
    <row r="48" spans="1:10" ht="15.75" x14ac:dyDescent="0.25">
      <c r="A48" s="26"/>
      <c r="B48" s="27"/>
      <c r="C48" s="27"/>
      <c r="D48" s="27"/>
      <c r="E48" s="16">
        <v>2018</v>
      </c>
      <c r="F48" s="1">
        <f t="shared" ref="F48:F49" si="5">SUM(G48:J48)</f>
        <v>15898.299999999997</v>
      </c>
      <c r="G48" s="1">
        <f t="shared" ref="G48:J48" si="6">G14+G18+G22+G26+G30+G34+G44</f>
        <v>0</v>
      </c>
      <c r="H48" s="1">
        <f t="shared" si="6"/>
        <v>13.8</v>
      </c>
      <c r="I48" s="1">
        <f t="shared" si="6"/>
        <v>13023.099999999999</v>
      </c>
      <c r="J48" s="1">
        <f t="shared" si="6"/>
        <v>2861.4</v>
      </c>
    </row>
    <row r="49" spans="1:10" ht="15.75" x14ac:dyDescent="0.25">
      <c r="A49" s="26"/>
      <c r="B49" s="27"/>
      <c r="C49" s="27"/>
      <c r="D49" s="27"/>
      <c r="E49" s="16">
        <v>2019</v>
      </c>
      <c r="F49" s="1">
        <f t="shared" si="5"/>
        <v>16418.5</v>
      </c>
      <c r="G49" s="1">
        <f t="shared" ref="G49:J49" si="7">G15+G19+G23+G27+G31+G35+G45</f>
        <v>0</v>
      </c>
      <c r="H49" s="1">
        <f t="shared" si="7"/>
        <v>13.8</v>
      </c>
      <c r="I49" s="1">
        <f t="shared" si="7"/>
        <v>14002.1</v>
      </c>
      <c r="J49" s="1">
        <f t="shared" si="7"/>
        <v>2402.6</v>
      </c>
    </row>
    <row r="50" spans="1:10" ht="15.75" x14ac:dyDescent="0.25">
      <c r="A50" s="8" t="s">
        <v>109</v>
      </c>
      <c r="B50" s="9"/>
      <c r="C50" s="9"/>
      <c r="D50" s="9"/>
      <c r="E50" s="9"/>
      <c r="F50" s="10">
        <f>SUM(F47:F49)</f>
        <v>46931.399999999994</v>
      </c>
      <c r="G50" s="10">
        <f t="shared" ref="G50:J50" si="8">SUM(G47:G49)</f>
        <v>0</v>
      </c>
      <c r="H50" s="10">
        <f t="shared" si="8"/>
        <v>141.9</v>
      </c>
      <c r="I50" s="10">
        <f t="shared" si="8"/>
        <v>38725.4</v>
      </c>
      <c r="J50" s="10">
        <f t="shared" si="8"/>
        <v>8064.1</v>
      </c>
    </row>
    <row r="51" spans="1:10" ht="15.75" x14ac:dyDescent="0.25">
      <c r="A51" s="27" t="s">
        <v>21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 x14ac:dyDescent="0.25">
      <c r="A52" s="26" t="s">
        <v>22</v>
      </c>
      <c r="B52" s="27" t="s">
        <v>8</v>
      </c>
      <c r="C52" s="27" t="s">
        <v>9</v>
      </c>
      <c r="D52" s="27" t="s">
        <v>9</v>
      </c>
      <c r="E52" s="16">
        <v>2017</v>
      </c>
      <c r="F52" s="26" t="s">
        <v>10</v>
      </c>
      <c r="G52" s="26"/>
      <c r="H52" s="26"/>
      <c r="I52" s="26"/>
      <c r="J52" s="26"/>
    </row>
    <row r="53" spans="1:10" ht="15.75" x14ac:dyDescent="0.25">
      <c r="A53" s="26"/>
      <c r="B53" s="27"/>
      <c r="C53" s="27"/>
      <c r="D53" s="27"/>
      <c r="E53" s="16">
        <v>2018</v>
      </c>
      <c r="F53" s="26" t="s">
        <v>10</v>
      </c>
      <c r="G53" s="26"/>
      <c r="H53" s="26"/>
      <c r="I53" s="26"/>
      <c r="J53" s="26"/>
    </row>
    <row r="54" spans="1:10" ht="15.75" x14ac:dyDescent="0.25">
      <c r="A54" s="26"/>
      <c r="B54" s="27"/>
      <c r="C54" s="27"/>
      <c r="D54" s="27"/>
      <c r="E54" s="16">
        <v>2019</v>
      </c>
      <c r="F54" s="26" t="s">
        <v>10</v>
      </c>
      <c r="G54" s="26"/>
      <c r="H54" s="26"/>
      <c r="I54" s="26"/>
      <c r="J54" s="26"/>
    </row>
    <row r="55" spans="1:10" ht="21" customHeight="1" x14ac:dyDescent="0.25">
      <c r="A55" s="26" t="s">
        <v>23</v>
      </c>
      <c r="B55" s="27" t="s">
        <v>24</v>
      </c>
      <c r="C55" s="27" t="s">
        <v>9</v>
      </c>
      <c r="D55" s="27" t="s">
        <v>9</v>
      </c>
      <c r="E55" s="15">
        <v>2017</v>
      </c>
      <c r="F55" s="6">
        <f>SUM(G55:J55)</f>
        <v>7471.5</v>
      </c>
      <c r="G55" s="6"/>
      <c r="H55" s="6"/>
      <c r="I55" s="6">
        <v>7471.5</v>
      </c>
      <c r="J55" s="6"/>
    </row>
    <row r="56" spans="1:10" ht="21" customHeight="1" x14ac:dyDescent="0.25">
      <c r="A56" s="26"/>
      <c r="B56" s="27"/>
      <c r="C56" s="27"/>
      <c r="D56" s="27"/>
      <c r="E56" s="15">
        <v>2018</v>
      </c>
      <c r="F56" s="6">
        <f>SUM(G56:J56)</f>
        <v>7471.5</v>
      </c>
      <c r="G56" s="6"/>
      <c r="H56" s="6"/>
      <c r="I56" s="6">
        <v>7471.5</v>
      </c>
      <c r="J56" s="6"/>
    </row>
    <row r="57" spans="1:10" ht="21" customHeight="1" x14ac:dyDescent="0.25">
      <c r="A57" s="26"/>
      <c r="B57" s="27"/>
      <c r="C57" s="27"/>
      <c r="D57" s="27"/>
      <c r="E57" s="15">
        <v>2019</v>
      </c>
      <c r="F57" s="6">
        <f>SUM(G57:J57)</f>
        <v>7471.5</v>
      </c>
      <c r="G57" s="6"/>
      <c r="H57" s="6"/>
      <c r="I57" s="6">
        <v>7471.5</v>
      </c>
      <c r="J57" s="6"/>
    </row>
    <row r="58" spans="1:10" ht="15.75" x14ac:dyDescent="0.25">
      <c r="A58" s="8" t="s">
        <v>12</v>
      </c>
      <c r="B58" s="9"/>
      <c r="C58" s="9"/>
      <c r="D58" s="9"/>
      <c r="E58" s="9"/>
      <c r="F58" s="10">
        <f>SUM(F55:F57)</f>
        <v>22414.5</v>
      </c>
      <c r="G58" s="10">
        <f>SUM(G55:G57)</f>
        <v>0</v>
      </c>
      <c r="H58" s="10">
        <f>SUM(H55:H57)</f>
        <v>0</v>
      </c>
      <c r="I58" s="10">
        <f>SUM(I55:I57)</f>
        <v>22414.5</v>
      </c>
      <c r="J58" s="10">
        <f>SUM(J55:J57)</f>
        <v>0</v>
      </c>
    </row>
    <row r="59" spans="1:10" ht="21" customHeight="1" x14ac:dyDescent="0.25">
      <c r="A59" s="26" t="s">
        <v>25</v>
      </c>
      <c r="B59" s="27" t="s">
        <v>24</v>
      </c>
      <c r="C59" s="27" t="s">
        <v>9</v>
      </c>
      <c r="D59" s="27" t="s">
        <v>9</v>
      </c>
      <c r="E59" s="15">
        <v>2017</v>
      </c>
      <c r="F59" s="6">
        <f>SUM(G59:J59)</f>
        <v>305.10000000000002</v>
      </c>
      <c r="G59" s="6"/>
      <c r="H59" s="6"/>
      <c r="I59" s="6">
        <v>305.10000000000002</v>
      </c>
      <c r="J59" s="6"/>
    </row>
    <row r="60" spans="1:10" ht="21" customHeight="1" x14ac:dyDescent="0.25">
      <c r="A60" s="26"/>
      <c r="B60" s="27"/>
      <c r="C60" s="27"/>
      <c r="D60" s="27"/>
      <c r="E60" s="15">
        <v>2018</v>
      </c>
      <c r="F60" s="6">
        <f>SUM(G60:J60)</f>
        <v>230.4</v>
      </c>
      <c r="G60" s="6"/>
      <c r="H60" s="6"/>
      <c r="I60" s="6">
        <v>230.4</v>
      </c>
      <c r="J60" s="6"/>
    </row>
    <row r="61" spans="1:10" ht="21" customHeight="1" x14ac:dyDescent="0.25">
      <c r="A61" s="26"/>
      <c r="B61" s="27"/>
      <c r="C61" s="27"/>
      <c r="D61" s="27"/>
      <c r="E61" s="15">
        <v>2019</v>
      </c>
      <c r="F61" s="6">
        <f>SUM(G61:J61)</f>
        <v>155.80000000000001</v>
      </c>
      <c r="G61" s="6"/>
      <c r="H61" s="6"/>
      <c r="I61" s="6">
        <v>155.80000000000001</v>
      </c>
      <c r="J61" s="6"/>
    </row>
    <row r="62" spans="1:10" ht="15.75" x14ac:dyDescent="0.25">
      <c r="A62" s="8" t="s">
        <v>12</v>
      </c>
      <c r="B62" s="9"/>
      <c r="C62" s="9"/>
      <c r="D62" s="9"/>
      <c r="E62" s="9"/>
      <c r="F62" s="10">
        <f>SUM(F59:F61)</f>
        <v>691.3</v>
      </c>
      <c r="G62" s="10">
        <f>SUM(G59:G61)</f>
        <v>0</v>
      </c>
      <c r="H62" s="10">
        <f>SUM(H59:H61)</f>
        <v>0</v>
      </c>
      <c r="I62" s="10">
        <f>SUM(I59:I61)</f>
        <v>691.3</v>
      </c>
      <c r="J62" s="10">
        <f>SUM(J59:J61)</f>
        <v>0</v>
      </c>
    </row>
    <row r="63" spans="1:10" ht="24" customHeight="1" x14ac:dyDescent="0.25">
      <c r="A63" s="26" t="s">
        <v>26</v>
      </c>
      <c r="B63" s="27" t="s">
        <v>8</v>
      </c>
      <c r="C63" s="27" t="s">
        <v>9</v>
      </c>
      <c r="D63" s="27" t="s">
        <v>9</v>
      </c>
      <c r="E63" s="15">
        <v>2017</v>
      </c>
      <c r="F63" s="29" t="s">
        <v>10</v>
      </c>
      <c r="G63" s="30"/>
      <c r="H63" s="30"/>
      <c r="I63" s="30"/>
      <c r="J63" s="31"/>
    </row>
    <row r="64" spans="1:10" ht="24" customHeight="1" x14ac:dyDescent="0.25">
      <c r="A64" s="26"/>
      <c r="B64" s="27"/>
      <c r="C64" s="27"/>
      <c r="D64" s="27"/>
      <c r="E64" s="15">
        <v>2018</v>
      </c>
      <c r="F64" s="29" t="s">
        <v>10</v>
      </c>
      <c r="G64" s="30"/>
      <c r="H64" s="30"/>
      <c r="I64" s="30"/>
      <c r="J64" s="31"/>
    </row>
    <row r="65" spans="1:10" ht="24" customHeight="1" x14ac:dyDescent="0.25">
      <c r="A65" s="26"/>
      <c r="B65" s="27"/>
      <c r="C65" s="27"/>
      <c r="D65" s="27"/>
      <c r="E65" s="15">
        <v>2019</v>
      </c>
      <c r="F65" s="29" t="s">
        <v>10</v>
      </c>
      <c r="G65" s="30"/>
      <c r="H65" s="30"/>
      <c r="I65" s="30"/>
      <c r="J65" s="31"/>
    </row>
    <row r="66" spans="1:10" ht="15.75" x14ac:dyDescent="0.25">
      <c r="A66" s="26" t="s">
        <v>27</v>
      </c>
      <c r="B66" s="27"/>
      <c r="C66" s="26"/>
      <c r="D66" s="26"/>
      <c r="E66" s="16">
        <v>2017</v>
      </c>
      <c r="F66" s="1">
        <f>SUM(G66:J66)</f>
        <v>7776.6</v>
      </c>
      <c r="G66" s="1">
        <f>G55+G59</f>
        <v>0</v>
      </c>
      <c r="H66" s="1">
        <f t="shared" ref="H66:J66" si="9">H55+H59</f>
        <v>0</v>
      </c>
      <c r="I66" s="1">
        <f t="shared" si="9"/>
        <v>7776.6</v>
      </c>
      <c r="J66" s="1">
        <f t="shared" si="9"/>
        <v>0</v>
      </c>
    </row>
    <row r="67" spans="1:10" ht="15.75" x14ac:dyDescent="0.25">
      <c r="A67" s="26"/>
      <c r="B67" s="27"/>
      <c r="C67" s="26"/>
      <c r="D67" s="26"/>
      <c r="E67" s="16">
        <v>2018</v>
      </c>
      <c r="F67" s="1">
        <f t="shared" ref="F67:F68" si="10">SUM(G67:J67)</f>
        <v>7701.9</v>
      </c>
      <c r="G67" s="1">
        <f t="shared" ref="G67:J67" si="11">G56+G60</f>
        <v>0</v>
      </c>
      <c r="H67" s="1">
        <f t="shared" si="11"/>
        <v>0</v>
      </c>
      <c r="I67" s="1">
        <f t="shared" si="11"/>
        <v>7701.9</v>
      </c>
      <c r="J67" s="1">
        <f t="shared" si="11"/>
        <v>0</v>
      </c>
    </row>
    <row r="68" spans="1:10" ht="15.75" x14ac:dyDescent="0.25">
      <c r="A68" s="26"/>
      <c r="B68" s="27"/>
      <c r="C68" s="26"/>
      <c r="D68" s="26"/>
      <c r="E68" s="16">
        <v>2019</v>
      </c>
      <c r="F68" s="1">
        <f t="shared" si="10"/>
        <v>7627.3</v>
      </c>
      <c r="G68" s="1">
        <f t="shared" ref="G68:J68" si="12">G57+G61</f>
        <v>0</v>
      </c>
      <c r="H68" s="1">
        <f t="shared" si="12"/>
        <v>0</v>
      </c>
      <c r="I68" s="1">
        <f t="shared" si="12"/>
        <v>7627.3</v>
      </c>
      <c r="J68" s="1">
        <f t="shared" si="12"/>
        <v>0</v>
      </c>
    </row>
    <row r="69" spans="1:10" ht="15.75" x14ac:dyDescent="0.25">
      <c r="A69" s="8" t="s">
        <v>110</v>
      </c>
      <c r="B69" s="9"/>
      <c r="C69" s="8"/>
      <c r="D69" s="8"/>
      <c r="E69" s="9"/>
      <c r="F69" s="10">
        <f>SUM(F66:F68)</f>
        <v>23105.8</v>
      </c>
      <c r="G69" s="10">
        <f t="shared" ref="G69:J69" si="13">SUM(G66:G68)</f>
        <v>0</v>
      </c>
      <c r="H69" s="10">
        <f t="shared" si="13"/>
        <v>0</v>
      </c>
      <c r="I69" s="10">
        <f t="shared" si="13"/>
        <v>23105.8</v>
      </c>
      <c r="J69" s="10">
        <f t="shared" si="13"/>
        <v>0</v>
      </c>
    </row>
    <row r="70" spans="1:10" ht="15.75" x14ac:dyDescent="0.25">
      <c r="A70" s="27" t="s">
        <v>28</v>
      </c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24" customHeight="1" x14ac:dyDescent="0.25">
      <c r="A71" s="26" t="s">
        <v>29</v>
      </c>
      <c r="B71" s="27" t="s">
        <v>8</v>
      </c>
      <c r="C71" s="27" t="s">
        <v>9</v>
      </c>
      <c r="D71" s="27" t="s">
        <v>9</v>
      </c>
      <c r="E71" s="16">
        <v>2017</v>
      </c>
      <c r="F71" s="1">
        <f>SUM(G71:J71)</f>
        <v>19260</v>
      </c>
      <c r="G71" s="1"/>
      <c r="H71" s="1"/>
      <c r="I71" s="1">
        <v>19260</v>
      </c>
      <c r="J71" s="1"/>
    </row>
    <row r="72" spans="1:10" ht="24" customHeight="1" x14ac:dyDescent="0.25">
      <c r="A72" s="26"/>
      <c r="B72" s="27"/>
      <c r="C72" s="27"/>
      <c r="D72" s="27"/>
      <c r="E72" s="16">
        <v>2018</v>
      </c>
      <c r="F72" s="1">
        <f t="shared" ref="F72:F73" si="14">SUM(G72:J72)</f>
        <v>19260</v>
      </c>
      <c r="G72" s="1"/>
      <c r="H72" s="1"/>
      <c r="I72" s="1">
        <v>19260</v>
      </c>
      <c r="J72" s="1"/>
    </row>
    <row r="73" spans="1:10" ht="24" customHeight="1" x14ac:dyDescent="0.25">
      <c r="A73" s="26"/>
      <c r="B73" s="27"/>
      <c r="C73" s="27"/>
      <c r="D73" s="27"/>
      <c r="E73" s="16">
        <v>2019</v>
      </c>
      <c r="F73" s="1">
        <f t="shared" si="14"/>
        <v>20030.400000000001</v>
      </c>
      <c r="G73" s="1"/>
      <c r="H73" s="1"/>
      <c r="I73" s="1">
        <v>20030.400000000001</v>
      </c>
      <c r="J73" s="1"/>
    </row>
    <row r="74" spans="1:10" ht="15.75" x14ac:dyDescent="0.25">
      <c r="A74" s="8" t="s">
        <v>12</v>
      </c>
      <c r="B74" s="9"/>
      <c r="C74" s="9"/>
      <c r="D74" s="9"/>
      <c r="E74" s="9"/>
      <c r="F74" s="10">
        <f>SUM(F71:F73)</f>
        <v>58550.400000000001</v>
      </c>
      <c r="G74" s="10">
        <f t="shared" ref="G74:J74" si="15">SUM(G71:G73)</f>
        <v>0</v>
      </c>
      <c r="H74" s="10">
        <f t="shared" si="15"/>
        <v>0</v>
      </c>
      <c r="I74" s="10">
        <f t="shared" si="15"/>
        <v>58550.400000000001</v>
      </c>
      <c r="J74" s="10">
        <f t="shared" si="15"/>
        <v>0</v>
      </c>
    </row>
    <row r="75" spans="1:10" ht="15.75" x14ac:dyDescent="0.25">
      <c r="A75" s="26" t="s">
        <v>30</v>
      </c>
      <c r="B75" s="27" t="s">
        <v>8</v>
      </c>
      <c r="C75" s="27" t="s">
        <v>9</v>
      </c>
      <c r="D75" s="27" t="s">
        <v>9</v>
      </c>
      <c r="E75" s="16">
        <v>2017</v>
      </c>
      <c r="F75" s="1">
        <f>SUM(G75:J75)</f>
        <v>74693.2</v>
      </c>
      <c r="G75" s="1"/>
      <c r="H75" s="1">
        <v>74693.2</v>
      </c>
      <c r="I75" s="1"/>
      <c r="J75" s="1"/>
    </row>
    <row r="76" spans="1:10" ht="15.75" x14ac:dyDescent="0.25">
      <c r="A76" s="26"/>
      <c r="B76" s="27"/>
      <c r="C76" s="27"/>
      <c r="D76" s="27"/>
      <c r="E76" s="16">
        <v>2018</v>
      </c>
      <c r="F76" s="1">
        <f t="shared" ref="F76:F77" si="16">SUM(G76:J76)</f>
        <v>82752.800000000003</v>
      </c>
      <c r="G76" s="1"/>
      <c r="H76" s="1">
        <f>78466.7+4286.1</f>
        <v>82752.800000000003</v>
      </c>
      <c r="I76" s="1"/>
      <c r="J76" s="1"/>
    </row>
    <row r="77" spans="1:10" ht="15.75" x14ac:dyDescent="0.25">
      <c r="A77" s="26"/>
      <c r="B77" s="27"/>
      <c r="C77" s="27"/>
      <c r="D77" s="27"/>
      <c r="E77" s="16">
        <v>2019</v>
      </c>
      <c r="F77" s="1">
        <f t="shared" si="16"/>
        <v>85118.2</v>
      </c>
      <c r="G77" s="1"/>
      <c r="H77" s="1">
        <v>85118.2</v>
      </c>
      <c r="I77" s="1"/>
      <c r="J77" s="1"/>
    </row>
    <row r="78" spans="1:10" ht="15.75" x14ac:dyDescent="0.25">
      <c r="A78" s="8" t="s">
        <v>12</v>
      </c>
      <c r="B78" s="9"/>
      <c r="C78" s="9"/>
      <c r="D78" s="9"/>
      <c r="E78" s="9"/>
      <c r="F78" s="10">
        <f>SUM(F75:F77)</f>
        <v>242564.2</v>
      </c>
      <c r="G78" s="10">
        <f t="shared" ref="G78:J78" si="17">SUM(G75:G77)</f>
        <v>0</v>
      </c>
      <c r="H78" s="10">
        <f t="shared" si="17"/>
        <v>242564.2</v>
      </c>
      <c r="I78" s="10">
        <f t="shared" si="17"/>
        <v>0</v>
      </c>
      <c r="J78" s="10">
        <f t="shared" si="17"/>
        <v>0</v>
      </c>
    </row>
    <row r="79" spans="1:10" ht="24" customHeight="1" x14ac:dyDescent="0.25">
      <c r="A79" s="26" t="s">
        <v>31</v>
      </c>
      <c r="B79" s="27" t="s">
        <v>8</v>
      </c>
      <c r="C79" s="27" t="s">
        <v>9</v>
      </c>
      <c r="D79" s="27" t="s">
        <v>9</v>
      </c>
      <c r="E79" s="16">
        <v>2017</v>
      </c>
      <c r="F79" s="1">
        <f>SUM(G79:J79)</f>
        <v>15958.999999999998</v>
      </c>
      <c r="G79" s="1"/>
      <c r="H79" s="1"/>
      <c r="I79" s="1">
        <f>19933.1-5646.1+1672</f>
        <v>15958.999999999998</v>
      </c>
      <c r="J79" s="1"/>
    </row>
    <row r="80" spans="1:10" ht="24" customHeight="1" x14ac:dyDescent="0.25">
      <c r="A80" s="26"/>
      <c r="B80" s="27"/>
      <c r="C80" s="27"/>
      <c r="D80" s="27"/>
      <c r="E80" s="16">
        <v>2018</v>
      </c>
      <c r="F80" s="1">
        <f t="shared" ref="F80:F81" si="18">SUM(G80:J80)</f>
        <v>24927.7</v>
      </c>
      <c r="G80" s="1"/>
      <c r="H80" s="1"/>
      <c r="I80" s="1">
        <f>19933.1+1432.7+137.4+717.2+2707.3</f>
        <v>24927.7</v>
      </c>
      <c r="J80" s="1"/>
    </row>
    <row r="81" spans="1:10" ht="24" customHeight="1" x14ac:dyDescent="0.25">
      <c r="A81" s="26"/>
      <c r="B81" s="27"/>
      <c r="C81" s="27"/>
      <c r="D81" s="27"/>
      <c r="E81" s="16">
        <v>2019</v>
      </c>
      <c r="F81" s="1">
        <f t="shared" si="18"/>
        <v>19587.099999999999</v>
      </c>
      <c r="G81" s="1"/>
      <c r="H81" s="1"/>
      <c r="I81" s="1">
        <f>25924.8-7638.2+1300.5</f>
        <v>19587.099999999999</v>
      </c>
      <c r="J81" s="1"/>
    </row>
    <row r="82" spans="1:10" ht="15.75" x14ac:dyDescent="0.25">
      <c r="A82" s="8" t="s">
        <v>12</v>
      </c>
      <c r="B82" s="9"/>
      <c r="C82" s="9"/>
      <c r="D82" s="9"/>
      <c r="E82" s="9"/>
      <c r="F82" s="10">
        <f>SUM(F79:F81)</f>
        <v>60473.799999999996</v>
      </c>
      <c r="G82" s="10">
        <f t="shared" ref="G82:J82" si="19">SUM(G79:G81)</f>
        <v>0</v>
      </c>
      <c r="H82" s="10">
        <f t="shared" si="19"/>
        <v>0</v>
      </c>
      <c r="I82" s="10">
        <f t="shared" si="19"/>
        <v>60473.799999999996</v>
      </c>
      <c r="J82" s="10">
        <f t="shared" si="19"/>
        <v>0</v>
      </c>
    </row>
    <row r="83" spans="1:10" ht="31.5" customHeight="1" x14ac:dyDescent="0.25">
      <c r="A83" s="26" t="s">
        <v>32</v>
      </c>
      <c r="B83" s="27" t="s">
        <v>8</v>
      </c>
      <c r="C83" s="27" t="s">
        <v>9</v>
      </c>
      <c r="D83" s="27" t="s">
        <v>9</v>
      </c>
      <c r="E83" s="16">
        <v>2017</v>
      </c>
      <c r="F83" s="1">
        <f>SUM(G83:J83)</f>
        <v>5569.2999999999993</v>
      </c>
      <c r="G83" s="1"/>
      <c r="H83" s="1"/>
      <c r="I83" s="1">
        <f>3440.6+368.2+1760.5</f>
        <v>5569.2999999999993</v>
      </c>
      <c r="J83" s="1"/>
    </row>
    <row r="84" spans="1:10" ht="31.5" customHeight="1" x14ac:dyDescent="0.25">
      <c r="A84" s="26"/>
      <c r="B84" s="27"/>
      <c r="C84" s="27"/>
      <c r="D84" s="27"/>
      <c r="E84" s="16">
        <v>2018</v>
      </c>
      <c r="F84" s="1">
        <f t="shared" ref="F84:F85" si="20">SUM(G84:J84)</f>
        <v>3838.7</v>
      </c>
      <c r="G84" s="1"/>
      <c r="H84" s="1"/>
      <c r="I84" s="1">
        <f>3569.6-60.8+173+100+56.9</f>
        <v>3838.7</v>
      </c>
      <c r="J84" s="1"/>
    </row>
    <row r="85" spans="1:10" ht="31.5" customHeight="1" x14ac:dyDescent="0.25">
      <c r="A85" s="26"/>
      <c r="B85" s="27"/>
      <c r="C85" s="27"/>
      <c r="D85" s="27"/>
      <c r="E85" s="16">
        <v>2019</v>
      </c>
      <c r="F85" s="1">
        <f t="shared" si="20"/>
        <v>6114.2999999999993</v>
      </c>
      <c r="G85" s="1"/>
      <c r="H85" s="1"/>
      <c r="I85" s="1">
        <f>3641.2+197.5+464+1247.2+564.5-0.1</f>
        <v>6114.2999999999993</v>
      </c>
      <c r="J85" s="1"/>
    </row>
    <row r="86" spans="1:10" ht="15.75" x14ac:dyDescent="0.25">
      <c r="A86" s="8" t="s">
        <v>12</v>
      </c>
      <c r="B86" s="9"/>
      <c r="C86" s="9"/>
      <c r="D86" s="9"/>
      <c r="E86" s="9"/>
      <c r="F86" s="10">
        <f>SUM(F83:F85)</f>
        <v>15522.3</v>
      </c>
      <c r="G86" s="10">
        <f t="shared" ref="G86:J86" si="21">SUM(G83:G85)</f>
        <v>0</v>
      </c>
      <c r="H86" s="10">
        <f t="shared" si="21"/>
        <v>0</v>
      </c>
      <c r="I86" s="10">
        <f t="shared" si="21"/>
        <v>15522.3</v>
      </c>
      <c r="J86" s="10">
        <f t="shared" si="21"/>
        <v>0</v>
      </c>
    </row>
    <row r="87" spans="1:10" ht="15.75" x14ac:dyDescent="0.25">
      <c r="A87" s="26" t="s">
        <v>43</v>
      </c>
      <c r="B87" s="27" t="s">
        <v>8</v>
      </c>
      <c r="C87" s="27" t="s">
        <v>9</v>
      </c>
      <c r="D87" s="27" t="s">
        <v>9</v>
      </c>
      <c r="E87" s="16">
        <v>2017</v>
      </c>
      <c r="F87" s="1">
        <f>SUM(G87:J87)</f>
        <v>2400</v>
      </c>
      <c r="G87" s="1"/>
      <c r="H87" s="1">
        <v>2400</v>
      </c>
      <c r="I87" s="1"/>
      <c r="J87" s="1"/>
    </row>
    <row r="88" spans="1:10" ht="15.75" x14ac:dyDescent="0.25">
      <c r="A88" s="26"/>
      <c r="B88" s="27"/>
      <c r="C88" s="27"/>
      <c r="D88" s="27"/>
      <c r="E88" s="16">
        <v>2018</v>
      </c>
      <c r="F88" s="1">
        <f t="shared" ref="F88:F89" si="22">SUM(G88:J88)</f>
        <v>3200</v>
      </c>
      <c r="G88" s="1"/>
      <c r="H88" s="1">
        <v>3200</v>
      </c>
      <c r="I88" s="1"/>
      <c r="J88" s="1"/>
    </row>
    <row r="89" spans="1:10" ht="15.75" x14ac:dyDescent="0.25">
      <c r="A89" s="26"/>
      <c r="B89" s="27"/>
      <c r="C89" s="27"/>
      <c r="D89" s="27"/>
      <c r="E89" s="16">
        <v>2019</v>
      </c>
      <c r="F89" s="1">
        <f t="shared" si="22"/>
        <v>11785.5</v>
      </c>
      <c r="G89" s="1"/>
      <c r="H89" s="1">
        <f>11785.4+0.1</f>
        <v>11785.5</v>
      </c>
      <c r="I89" s="1"/>
      <c r="J89" s="1"/>
    </row>
    <row r="90" spans="1:10" ht="15.75" x14ac:dyDescent="0.25">
      <c r="A90" s="8" t="s">
        <v>12</v>
      </c>
      <c r="B90" s="9"/>
      <c r="C90" s="9"/>
      <c r="D90" s="9"/>
      <c r="E90" s="9"/>
      <c r="F90" s="10">
        <f>SUM(F87:F89)</f>
        <v>17385.5</v>
      </c>
      <c r="G90" s="10">
        <f t="shared" ref="G90" si="23">SUM(G87:G89)</f>
        <v>0</v>
      </c>
      <c r="H90" s="10">
        <f t="shared" ref="H90" si="24">SUM(H87:H89)</f>
        <v>17385.5</v>
      </c>
      <c r="I90" s="10">
        <f t="shared" ref="I90" si="25">SUM(I87:I89)</f>
        <v>0</v>
      </c>
      <c r="J90" s="10">
        <f t="shared" ref="J90" si="26">SUM(J87:J89)</f>
        <v>0</v>
      </c>
    </row>
    <row r="91" spans="1:10" ht="15.75" x14ac:dyDescent="0.25">
      <c r="A91" s="26" t="s">
        <v>44</v>
      </c>
      <c r="B91" s="27" t="s">
        <v>8</v>
      </c>
      <c r="C91" s="27">
        <v>2017</v>
      </c>
      <c r="D91" s="27">
        <v>2017</v>
      </c>
      <c r="E91" s="16">
        <v>2017</v>
      </c>
      <c r="F91" s="1">
        <f>SUM(G91:J91)</f>
        <v>10000</v>
      </c>
      <c r="G91" s="1"/>
      <c r="H91" s="1">
        <v>10000</v>
      </c>
      <c r="I91" s="1"/>
      <c r="J91" s="1"/>
    </row>
    <row r="92" spans="1:10" ht="15.75" x14ac:dyDescent="0.25">
      <c r="A92" s="26"/>
      <c r="B92" s="27"/>
      <c r="C92" s="27"/>
      <c r="D92" s="27"/>
      <c r="E92" s="16">
        <v>2018</v>
      </c>
      <c r="F92" s="1">
        <f t="shared" ref="F92:F93" si="27">SUM(G92:J92)</f>
        <v>0</v>
      </c>
      <c r="G92" s="1"/>
      <c r="H92" s="1"/>
      <c r="I92" s="1"/>
      <c r="J92" s="1"/>
    </row>
    <row r="93" spans="1:10" ht="15.75" x14ac:dyDescent="0.25">
      <c r="A93" s="26"/>
      <c r="B93" s="27"/>
      <c r="C93" s="27"/>
      <c r="D93" s="27"/>
      <c r="E93" s="16">
        <v>2019</v>
      </c>
      <c r="F93" s="1">
        <f t="shared" si="27"/>
        <v>0</v>
      </c>
      <c r="G93" s="1"/>
      <c r="H93" s="1"/>
      <c r="I93" s="1"/>
      <c r="J93" s="1"/>
    </row>
    <row r="94" spans="1:10" ht="15.75" x14ac:dyDescent="0.25">
      <c r="A94" s="8" t="s">
        <v>12</v>
      </c>
      <c r="B94" s="9"/>
      <c r="C94" s="9"/>
      <c r="D94" s="9"/>
      <c r="E94" s="9"/>
      <c r="F94" s="10">
        <f>SUM(F91:F93)</f>
        <v>10000</v>
      </c>
      <c r="G94" s="10">
        <f t="shared" ref="G94:J94" si="28">SUM(G91:G93)</f>
        <v>0</v>
      </c>
      <c r="H94" s="10">
        <f t="shared" si="28"/>
        <v>10000</v>
      </c>
      <c r="I94" s="10">
        <f t="shared" si="28"/>
        <v>0</v>
      </c>
      <c r="J94" s="10">
        <f t="shared" si="28"/>
        <v>0</v>
      </c>
    </row>
    <row r="95" spans="1:10" ht="21" customHeight="1" x14ac:dyDescent="0.25">
      <c r="A95" s="26" t="s">
        <v>94</v>
      </c>
      <c r="B95" s="27" t="s">
        <v>8</v>
      </c>
      <c r="C95" s="27">
        <v>2017</v>
      </c>
      <c r="D95" s="27">
        <v>2018</v>
      </c>
      <c r="E95" s="16">
        <v>2017</v>
      </c>
      <c r="F95" s="1">
        <f>SUM(G95:J95)</f>
        <v>2623</v>
      </c>
      <c r="G95" s="1"/>
      <c r="H95" s="1">
        <v>2623</v>
      </c>
      <c r="I95" s="1"/>
      <c r="J95" s="1"/>
    </row>
    <row r="96" spans="1:10" ht="21" customHeight="1" x14ac:dyDescent="0.25">
      <c r="A96" s="26"/>
      <c r="B96" s="27"/>
      <c r="C96" s="27"/>
      <c r="D96" s="27"/>
      <c r="E96" s="16">
        <v>2018</v>
      </c>
      <c r="F96" s="1">
        <f t="shared" ref="F96:F97" si="29">SUM(G96:J96)</f>
        <v>956</v>
      </c>
      <c r="G96" s="1"/>
      <c r="H96" s="1"/>
      <c r="I96" s="1">
        <v>956</v>
      </c>
      <c r="J96" s="1"/>
    </row>
    <row r="97" spans="1:10" ht="21" customHeight="1" x14ac:dyDescent="0.25">
      <c r="A97" s="26"/>
      <c r="B97" s="27"/>
      <c r="C97" s="27"/>
      <c r="D97" s="27"/>
      <c r="E97" s="16">
        <v>2019</v>
      </c>
      <c r="F97" s="1">
        <f t="shared" si="29"/>
        <v>400</v>
      </c>
      <c r="G97" s="1"/>
      <c r="H97" s="1"/>
      <c r="I97" s="1">
        <v>400</v>
      </c>
      <c r="J97" s="1"/>
    </row>
    <row r="98" spans="1:10" ht="15.75" x14ac:dyDescent="0.25">
      <c r="A98" s="8" t="s">
        <v>12</v>
      </c>
      <c r="B98" s="9"/>
      <c r="C98" s="9"/>
      <c r="D98" s="9"/>
      <c r="E98" s="9"/>
      <c r="F98" s="10">
        <f>SUM(F95:F97)</f>
        <v>3979</v>
      </c>
      <c r="G98" s="10">
        <f t="shared" ref="G98:J98" si="30">SUM(G95:G97)</f>
        <v>0</v>
      </c>
      <c r="H98" s="10">
        <f t="shared" si="30"/>
        <v>2623</v>
      </c>
      <c r="I98" s="10">
        <f t="shared" si="30"/>
        <v>1356</v>
      </c>
      <c r="J98" s="10">
        <f t="shared" si="30"/>
        <v>0</v>
      </c>
    </row>
    <row r="99" spans="1:10" ht="33" customHeight="1" x14ac:dyDescent="0.25">
      <c r="A99" s="26" t="s">
        <v>97</v>
      </c>
      <c r="B99" s="27" t="s">
        <v>8</v>
      </c>
      <c r="C99" s="27">
        <v>2018</v>
      </c>
      <c r="D99" s="27">
        <v>2018</v>
      </c>
      <c r="E99" s="16">
        <v>2017</v>
      </c>
      <c r="F99" s="1">
        <f>SUM(G99:J99)</f>
        <v>0</v>
      </c>
      <c r="G99" s="1"/>
      <c r="H99" s="1"/>
      <c r="I99" s="1"/>
      <c r="J99" s="1"/>
    </row>
    <row r="100" spans="1:10" ht="33" customHeight="1" x14ac:dyDescent="0.25">
      <c r="A100" s="26"/>
      <c r="B100" s="27"/>
      <c r="C100" s="27"/>
      <c r="D100" s="27"/>
      <c r="E100" s="16">
        <v>2018</v>
      </c>
      <c r="F100" s="1">
        <f t="shared" ref="F100:F101" si="31">SUM(G100:J100)</f>
        <v>559</v>
      </c>
      <c r="G100" s="1"/>
      <c r="H100" s="1"/>
      <c r="I100" s="1">
        <f>584-25</f>
        <v>559</v>
      </c>
      <c r="J100" s="1"/>
    </row>
    <row r="101" spans="1:10" ht="33" customHeight="1" x14ac:dyDescent="0.25">
      <c r="A101" s="26"/>
      <c r="B101" s="27"/>
      <c r="C101" s="27"/>
      <c r="D101" s="27"/>
      <c r="E101" s="16">
        <v>2019</v>
      </c>
      <c r="F101" s="1">
        <f t="shared" si="31"/>
        <v>0</v>
      </c>
      <c r="G101" s="1"/>
      <c r="H101" s="1"/>
      <c r="I101" s="1"/>
      <c r="J101" s="1"/>
    </row>
    <row r="102" spans="1:10" ht="15.75" x14ac:dyDescent="0.25">
      <c r="A102" s="8" t="s">
        <v>12</v>
      </c>
      <c r="B102" s="9"/>
      <c r="C102" s="9"/>
      <c r="D102" s="9"/>
      <c r="E102" s="9"/>
      <c r="F102" s="10">
        <f>SUM(F99:F101)</f>
        <v>559</v>
      </c>
      <c r="G102" s="10">
        <f t="shared" ref="G102:J102" si="32">SUM(G99:G101)</f>
        <v>0</v>
      </c>
      <c r="H102" s="10">
        <f t="shared" si="32"/>
        <v>0</v>
      </c>
      <c r="I102" s="10">
        <f t="shared" si="32"/>
        <v>559</v>
      </c>
      <c r="J102" s="10">
        <f t="shared" si="32"/>
        <v>0</v>
      </c>
    </row>
    <row r="103" spans="1:10" ht="21.95" customHeight="1" x14ac:dyDescent="0.25">
      <c r="A103" s="26" t="s">
        <v>98</v>
      </c>
      <c r="B103" s="27" t="s">
        <v>8</v>
      </c>
      <c r="C103" s="27">
        <v>2018</v>
      </c>
      <c r="D103" s="27">
        <v>2018</v>
      </c>
      <c r="E103" s="16">
        <v>2017</v>
      </c>
      <c r="F103" s="1">
        <f>SUM(G103:J103)</f>
        <v>0</v>
      </c>
      <c r="G103" s="1"/>
      <c r="H103" s="1"/>
      <c r="I103" s="1"/>
      <c r="J103" s="1"/>
    </row>
    <row r="104" spans="1:10" ht="21.95" customHeight="1" x14ac:dyDescent="0.25">
      <c r="A104" s="26"/>
      <c r="B104" s="27"/>
      <c r="C104" s="27"/>
      <c r="D104" s="27"/>
      <c r="E104" s="16">
        <v>2018</v>
      </c>
      <c r="F104" s="1">
        <f t="shared" ref="F104:F105" si="33">SUM(G104:J104)</f>
        <v>278.5</v>
      </c>
      <c r="G104" s="1"/>
      <c r="H104" s="1"/>
      <c r="I104" s="1">
        <v>278.5</v>
      </c>
      <c r="J104" s="1"/>
    </row>
    <row r="105" spans="1:10" ht="21.95" customHeight="1" x14ac:dyDescent="0.25">
      <c r="A105" s="26"/>
      <c r="B105" s="27"/>
      <c r="C105" s="27"/>
      <c r="D105" s="27"/>
      <c r="E105" s="16">
        <v>2019</v>
      </c>
      <c r="F105" s="1">
        <f t="shared" si="33"/>
        <v>0</v>
      </c>
      <c r="G105" s="1"/>
      <c r="H105" s="1"/>
      <c r="I105" s="1"/>
      <c r="J105" s="1"/>
    </row>
    <row r="106" spans="1:10" ht="15.75" x14ac:dyDescent="0.25">
      <c r="A106" s="8" t="s">
        <v>12</v>
      </c>
      <c r="B106" s="9"/>
      <c r="C106" s="9"/>
      <c r="D106" s="9"/>
      <c r="E106" s="9"/>
      <c r="F106" s="10">
        <f>SUM(F103:F105)</f>
        <v>278.5</v>
      </c>
      <c r="G106" s="10">
        <f t="shared" ref="G106:J106" si="34">SUM(G103:G105)</f>
        <v>0</v>
      </c>
      <c r="H106" s="10">
        <f t="shared" si="34"/>
        <v>0</v>
      </c>
      <c r="I106" s="10">
        <f t="shared" si="34"/>
        <v>278.5</v>
      </c>
      <c r="J106" s="10">
        <f t="shared" si="34"/>
        <v>0</v>
      </c>
    </row>
    <row r="107" spans="1:10" ht="15.75" x14ac:dyDescent="0.25">
      <c r="A107" s="26" t="s">
        <v>99</v>
      </c>
      <c r="B107" s="27" t="s">
        <v>8</v>
      </c>
      <c r="C107" s="27">
        <v>2018</v>
      </c>
      <c r="D107" s="27">
        <v>2018</v>
      </c>
      <c r="E107" s="16">
        <v>2017</v>
      </c>
      <c r="F107" s="1">
        <f>SUM(G107:J107)</f>
        <v>0</v>
      </c>
      <c r="G107" s="1"/>
      <c r="H107" s="1"/>
      <c r="I107" s="1"/>
      <c r="J107" s="1"/>
    </row>
    <row r="108" spans="1:10" ht="15.75" x14ac:dyDescent="0.25">
      <c r="A108" s="26"/>
      <c r="B108" s="27"/>
      <c r="C108" s="27"/>
      <c r="D108" s="27"/>
      <c r="E108" s="16">
        <v>2018</v>
      </c>
      <c r="F108" s="1">
        <f t="shared" ref="F108:F109" si="35">SUM(G108:J108)</f>
        <v>290</v>
      </c>
      <c r="G108" s="1"/>
      <c r="H108" s="1"/>
      <c r="I108" s="1">
        <v>290</v>
      </c>
      <c r="J108" s="1"/>
    </row>
    <row r="109" spans="1:10" ht="15.75" x14ac:dyDescent="0.25">
      <c r="A109" s="26"/>
      <c r="B109" s="27"/>
      <c r="C109" s="27"/>
      <c r="D109" s="27"/>
      <c r="E109" s="16">
        <v>2019</v>
      </c>
      <c r="F109" s="1">
        <f t="shared" si="35"/>
        <v>0</v>
      </c>
      <c r="G109" s="1"/>
      <c r="H109" s="1"/>
      <c r="I109" s="1"/>
      <c r="J109" s="1"/>
    </row>
    <row r="110" spans="1:10" ht="15.75" x14ac:dyDescent="0.25">
      <c r="A110" s="8" t="s">
        <v>12</v>
      </c>
      <c r="B110" s="9"/>
      <c r="C110" s="9"/>
      <c r="D110" s="9"/>
      <c r="E110" s="9"/>
      <c r="F110" s="10">
        <f>SUM(F107:F109)</f>
        <v>290</v>
      </c>
      <c r="G110" s="10">
        <f t="shared" ref="G110:J110" si="36">SUM(G107:G109)</f>
        <v>0</v>
      </c>
      <c r="H110" s="10">
        <f t="shared" si="36"/>
        <v>0</v>
      </c>
      <c r="I110" s="10">
        <f t="shared" si="36"/>
        <v>290</v>
      </c>
      <c r="J110" s="10">
        <f t="shared" si="36"/>
        <v>0</v>
      </c>
    </row>
    <row r="111" spans="1:10" ht="27" customHeight="1" x14ac:dyDescent="0.25">
      <c r="A111" s="26" t="s">
        <v>106</v>
      </c>
      <c r="B111" s="27" t="s">
        <v>8</v>
      </c>
      <c r="C111" s="27">
        <v>2018</v>
      </c>
      <c r="D111" s="27">
        <v>2019</v>
      </c>
      <c r="E111" s="16">
        <v>2017</v>
      </c>
      <c r="F111" s="1">
        <f>SUM(G111:J111)</f>
        <v>0</v>
      </c>
      <c r="G111" s="1"/>
      <c r="H111" s="1"/>
      <c r="I111" s="1"/>
      <c r="J111" s="1"/>
    </row>
    <row r="112" spans="1:10" ht="27" customHeight="1" x14ac:dyDescent="0.25">
      <c r="A112" s="26"/>
      <c r="B112" s="27"/>
      <c r="C112" s="27"/>
      <c r="D112" s="27"/>
      <c r="E112" s="16">
        <v>2018</v>
      </c>
      <c r="F112" s="1">
        <f t="shared" ref="F112:F113" si="37">SUM(G112:J112)</f>
        <v>5572</v>
      </c>
      <c r="G112" s="1"/>
      <c r="H112" s="1"/>
      <c r="I112" s="1">
        <f>4102.1+1470-0.1</f>
        <v>5572</v>
      </c>
      <c r="J112" s="1"/>
    </row>
    <row r="113" spans="1:10" ht="27" customHeight="1" x14ac:dyDescent="0.25">
      <c r="A113" s="26"/>
      <c r="B113" s="27"/>
      <c r="C113" s="27"/>
      <c r="D113" s="27"/>
      <c r="E113" s="16">
        <v>2019</v>
      </c>
      <c r="F113" s="1">
        <f t="shared" si="37"/>
        <v>3430</v>
      </c>
      <c r="G113" s="1"/>
      <c r="H113" s="1"/>
      <c r="I113" s="1">
        <f>3480-50</f>
        <v>3430</v>
      </c>
      <c r="J113" s="1"/>
    </row>
    <row r="114" spans="1:10" ht="15.75" x14ac:dyDescent="0.25">
      <c r="A114" s="8" t="s">
        <v>12</v>
      </c>
      <c r="B114" s="9"/>
      <c r="C114" s="9"/>
      <c r="D114" s="9"/>
      <c r="E114" s="9"/>
      <c r="F114" s="10">
        <f>SUM(F111:F113)</f>
        <v>9002</v>
      </c>
      <c r="G114" s="10">
        <f t="shared" ref="G114:J114" si="38">SUM(G111:G113)</f>
        <v>0</v>
      </c>
      <c r="H114" s="10">
        <f t="shared" si="38"/>
        <v>0</v>
      </c>
      <c r="I114" s="10">
        <f t="shared" si="38"/>
        <v>9002</v>
      </c>
      <c r="J114" s="10">
        <f t="shared" si="38"/>
        <v>0</v>
      </c>
    </row>
    <row r="115" spans="1:10" ht="15.75" x14ac:dyDescent="0.25">
      <c r="A115" s="26" t="s">
        <v>117</v>
      </c>
      <c r="B115" s="27" t="s">
        <v>8</v>
      </c>
      <c r="C115" s="27">
        <v>2019</v>
      </c>
      <c r="D115" s="27">
        <v>2019</v>
      </c>
      <c r="E115" s="16">
        <v>2017</v>
      </c>
      <c r="F115" s="1">
        <f>SUM(G115:J115)</f>
        <v>0</v>
      </c>
      <c r="G115" s="1"/>
      <c r="H115" s="1"/>
      <c r="I115" s="1"/>
      <c r="J115" s="1"/>
    </row>
    <row r="116" spans="1:10" ht="15.75" x14ac:dyDescent="0.25">
      <c r="A116" s="26"/>
      <c r="B116" s="27"/>
      <c r="C116" s="27"/>
      <c r="D116" s="27"/>
      <c r="E116" s="16">
        <v>2018</v>
      </c>
      <c r="F116" s="1">
        <f t="shared" ref="F116:F117" si="39">SUM(G116:J116)</f>
        <v>0</v>
      </c>
      <c r="G116" s="1"/>
      <c r="H116" s="1"/>
      <c r="I116" s="1"/>
      <c r="J116" s="1"/>
    </row>
    <row r="117" spans="1:10" ht="15.75" x14ac:dyDescent="0.25">
      <c r="A117" s="26"/>
      <c r="B117" s="27"/>
      <c r="C117" s="27"/>
      <c r="D117" s="27"/>
      <c r="E117" s="16">
        <v>2019</v>
      </c>
      <c r="F117" s="1">
        <f t="shared" si="39"/>
        <v>297</v>
      </c>
      <c r="G117" s="1"/>
      <c r="H117" s="1"/>
      <c r="I117" s="1">
        <v>297</v>
      </c>
      <c r="J117" s="1"/>
    </row>
    <row r="118" spans="1:10" ht="15.75" x14ac:dyDescent="0.25">
      <c r="A118" s="8" t="s">
        <v>12</v>
      </c>
      <c r="B118" s="9"/>
      <c r="C118" s="9"/>
      <c r="D118" s="9"/>
      <c r="E118" s="9"/>
      <c r="F118" s="10">
        <f>SUM(F115:F117)</f>
        <v>297</v>
      </c>
      <c r="G118" s="10">
        <f t="shared" ref="G118:J118" si="40">SUM(G115:G117)</f>
        <v>0</v>
      </c>
      <c r="H118" s="10">
        <f t="shared" si="40"/>
        <v>0</v>
      </c>
      <c r="I118" s="10">
        <f t="shared" si="40"/>
        <v>297</v>
      </c>
      <c r="J118" s="10">
        <f t="shared" si="40"/>
        <v>0</v>
      </c>
    </row>
    <row r="119" spans="1:10" ht="15.75" x14ac:dyDescent="0.25">
      <c r="A119" s="26" t="s">
        <v>118</v>
      </c>
      <c r="B119" s="27" t="s">
        <v>8</v>
      </c>
      <c r="C119" s="27">
        <v>2019</v>
      </c>
      <c r="D119" s="27">
        <v>2019</v>
      </c>
      <c r="E119" s="16">
        <v>2017</v>
      </c>
      <c r="F119" s="1">
        <f>SUM(G119:J119)</f>
        <v>0</v>
      </c>
      <c r="G119" s="1"/>
      <c r="H119" s="1"/>
      <c r="I119" s="1"/>
      <c r="J119" s="1"/>
    </row>
    <row r="120" spans="1:10" ht="15.75" x14ac:dyDescent="0.25">
      <c r="A120" s="26"/>
      <c r="B120" s="27"/>
      <c r="C120" s="27"/>
      <c r="D120" s="27"/>
      <c r="E120" s="16">
        <v>2018</v>
      </c>
      <c r="F120" s="1">
        <f t="shared" ref="F120:F121" si="41">SUM(G120:J120)</f>
        <v>0</v>
      </c>
      <c r="G120" s="1"/>
      <c r="H120" s="1"/>
      <c r="I120" s="1"/>
      <c r="J120" s="1"/>
    </row>
    <row r="121" spans="1:10" ht="15.75" x14ac:dyDescent="0.25">
      <c r="A121" s="26"/>
      <c r="B121" s="27"/>
      <c r="C121" s="27"/>
      <c r="D121" s="27"/>
      <c r="E121" s="16">
        <v>2019</v>
      </c>
      <c r="F121" s="1">
        <f t="shared" si="41"/>
        <v>462.99999999999994</v>
      </c>
      <c r="G121" s="1"/>
      <c r="H121" s="1"/>
      <c r="I121" s="1">
        <f>1219-688.7-67.3</f>
        <v>462.99999999999994</v>
      </c>
      <c r="J121" s="1"/>
    </row>
    <row r="122" spans="1:10" ht="15.75" x14ac:dyDescent="0.25">
      <c r="A122" s="8" t="s">
        <v>12</v>
      </c>
      <c r="B122" s="9"/>
      <c r="C122" s="9"/>
      <c r="D122" s="9"/>
      <c r="E122" s="9"/>
      <c r="F122" s="10">
        <f>SUM(F119:F121)</f>
        <v>462.99999999999994</v>
      </c>
      <c r="G122" s="10">
        <f>SUM(G119:G121)</f>
        <v>0</v>
      </c>
      <c r="H122" s="10">
        <f>SUM(H119:H121)</f>
        <v>0</v>
      </c>
      <c r="I122" s="10">
        <f>SUM(I119:I121)</f>
        <v>462.99999999999994</v>
      </c>
      <c r="J122" s="10">
        <f>SUM(J119:J121)</f>
        <v>0</v>
      </c>
    </row>
    <row r="123" spans="1:10" ht="21" customHeight="1" x14ac:dyDescent="0.25">
      <c r="A123" s="26" t="s">
        <v>119</v>
      </c>
      <c r="B123" s="27" t="s">
        <v>8</v>
      </c>
      <c r="C123" s="27">
        <v>2019</v>
      </c>
      <c r="D123" s="27">
        <v>2019</v>
      </c>
      <c r="E123" s="16">
        <v>2017</v>
      </c>
      <c r="F123" s="1">
        <f>SUM(G123:J123)</f>
        <v>0</v>
      </c>
      <c r="G123" s="1"/>
      <c r="H123" s="1"/>
      <c r="I123" s="1"/>
      <c r="J123" s="1"/>
    </row>
    <row r="124" spans="1:10" ht="21" customHeight="1" x14ac:dyDescent="0.25">
      <c r="A124" s="26"/>
      <c r="B124" s="27"/>
      <c r="C124" s="27"/>
      <c r="D124" s="27"/>
      <c r="E124" s="16">
        <v>2018</v>
      </c>
      <c r="F124" s="1">
        <f>SUM(G124:J124)</f>
        <v>0</v>
      </c>
      <c r="G124" s="1"/>
      <c r="H124" s="1"/>
      <c r="I124" s="1"/>
      <c r="J124" s="1"/>
    </row>
    <row r="125" spans="1:10" ht="21" customHeight="1" x14ac:dyDescent="0.25">
      <c r="A125" s="26"/>
      <c r="B125" s="27"/>
      <c r="C125" s="27"/>
      <c r="D125" s="27"/>
      <c r="E125" s="16">
        <v>2019</v>
      </c>
      <c r="F125" s="1">
        <f>SUM(G125:J125)</f>
        <v>546.5</v>
      </c>
      <c r="G125" s="1"/>
      <c r="H125" s="1">
        <v>546.5</v>
      </c>
      <c r="I125" s="1"/>
      <c r="J125" s="1"/>
    </row>
    <row r="126" spans="1:10" ht="15.75" x14ac:dyDescent="0.25">
      <c r="A126" s="8" t="s">
        <v>12</v>
      </c>
      <c r="B126" s="9"/>
      <c r="C126" s="9"/>
      <c r="D126" s="9"/>
      <c r="E126" s="9"/>
      <c r="F126" s="10">
        <f>SUM(F123:F125)</f>
        <v>546.5</v>
      </c>
      <c r="G126" s="10">
        <f>SUM(G123:G125)</f>
        <v>0</v>
      </c>
      <c r="H126" s="10">
        <f>SUM(H123:H125)</f>
        <v>546.5</v>
      </c>
      <c r="I126" s="10">
        <f>SUM(I123:I125)</f>
        <v>0</v>
      </c>
      <c r="J126" s="10">
        <f>SUM(J123:J125)</f>
        <v>0</v>
      </c>
    </row>
    <row r="127" spans="1:10" ht="15.75" x14ac:dyDescent="0.25">
      <c r="A127" s="26" t="s">
        <v>120</v>
      </c>
      <c r="B127" s="27" t="s">
        <v>8</v>
      </c>
      <c r="C127" s="27">
        <v>2019</v>
      </c>
      <c r="D127" s="27">
        <v>2019</v>
      </c>
      <c r="E127" s="21">
        <v>2017</v>
      </c>
      <c r="F127" s="1">
        <f>SUM(G127:J127)</f>
        <v>0</v>
      </c>
      <c r="G127" s="1"/>
      <c r="H127" s="1"/>
      <c r="I127" s="1"/>
      <c r="J127" s="1"/>
    </row>
    <row r="128" spans="1:10" ht="15.75" x14ac:dyDescent="0.25">
      <c r="A128" s="26"/>
      <c r="B128" s="27"/>
      <c r="C128" s="27"/>
      <c r="D128" s="27"/>
      <c r="E128" s="21">
        <v>2018</v>
      </c>
      <c r="F128" s="1">
        <f t="shared" ref="F128:F129" si="42">SUM(G128:J128)</f>
        <v>0</v>
      </c>
      <c r="G128" s="1"/>
      <c r="H128" s="1"/>
      <c r="I128" s="1"/>
      <c r="J128" s="1"/>
    </row>
    <row r="129" spans="1:10" ht="15.75" x14ac:dyDescent="0.25">
      <c r="A129" s="26"/>
      <c r="B129" s="27"/>
      <c r="C129" s="27"/>
      <c r="D129" s="27"/>
      <c r="E129" s="21">
        <v>2019</v>
      </c>
      <c r="F129" s="1">
        <f t="shared" si="42"/>
        <v>1328.9</v>
      </c>
      <c r="G129" s="1"/>
      <c r="H129" s="1"/>
      <c r="I129" s="1">
        <v>1328.9</v>
      </c>
      <c r="J129" s="1"/>
    </row>
    <row r="130" spans="1:10" ht="15.75" x14ac:dyDescent="0.25">
      <c r="A130" s="8" t="s">
        <v>12</v>
      </c>
      <c r="B130" s="9"/>
      <c r="C130" s="9"/>
      <c r="D130" s="9"/>
      <c r="E130" s="9"/>
      <c r="F130" s="10">
        <f>SUM(F127:F129)</f>
        <v>1328.9</v>
      </c>
      <c r="G130" s="10">
        <f>SUM(G127:G129)</f>
        <v>0</v>
      </c>
      <c r="H130" s="10">
        <f>SUM(H127:H129)</f>
        <v>0</v>
      </c>
      <c r="I130" s="10">
        <f>SUM(I127:I129)</f>
        <v>1328.9</v>
      </c>
      <c r="J130" s="10">
        <f>SUM(J127:J129)</f>
        <v>0</v>
      </c>
    </row>
    <row r="131" spans="1:10" ht="15.75" x14ac:dyDescent="0.25">
      <c r="A131" s="26" t="s">
        <v>124</v>
      </c>
      <c r="B131" s="27" t="s">
        <v>8</v>
      </c>
      <c r="C131" s="27">
        <v>2019</v>
      </c>
      <c r="D131" s="27">
        <v>2019</v>
      </c>
      <c r="E131" s="22">
        <v>2017</v>
      </c>
      <c r="F131" s="1">
        <f>SUM(G131:J131)</f>
        <v>0</v>
      </c>
      <c r="G131" s="1"/>
      <c r="H131" s="1"/>
      <c r="I131" s="1"/>
      <c r="J131" s="1"/>
    </row>
    <row r="132" spans="1:10" ht="15.75" x14ac:dyDescent="0.25">
      <c r="A132" s="26"/>
      <c r="B132" s="27"/>
      <c r="C132" s="27"/>
      <c r="D132" s="27"/>
      <c r="E132" s="22">
        <v>2018</v>
      </c>
      <c r="F132" s="1">
        <f t="shared" ref="F132:F133" si="43">SUM(G132:J132)</f>
        <v>0</v>
      </c>
      <c r="G132" s="1"/>
      <c r="H132" s="1"/>
      <c r="I132" s="1"/>
      <c r="J132" s="1"/>
    </row>
    <row r="133" spans="1:10" ht="15.75" x14ac:dyDescent="0.25">
      <c r="A133" s="26"/>
      <c r="B133" s="27"/>
      <c r="C133" s="27"/>
      <c r="D133" s="27"/>
      <c r="E133" s="22">
        <v>2019</v>
      </c>
      <c r="F133" s="1">
        <f t="shared" si="43"/>
        <v>408.5</v>
      </c>
      <c r="G133" s="1"/>
      <c r="H133" s="1">
        <v>408.5</v>
      </c>
      <c r="I133" s="1"/>
      <c r="J133" s="1"/>
    </row>
    <row r="134" spans="1:10" ht="15.75" x14ac:dyDescent="0.25">
      <c r="A134" s="8" t="s">
        <v>12</v>
      </c>
      <c r="B134" s="9"/>
      <c r="C134" s="9"/>
      <c r="D134" s="9"/>
      <c r="E134" s="9"/>
      <c r="F134" s="10">
        <f>SUM(F131:F133)</f>
        <v>408.5</v>
      </c>
      <c r="G134" s="10">
        <f>SUM(G131:G133)</f>
        <v>0</v>
      </c>
      <c r="H134" s="10">
        <f>SUM(H131:H133)</f>
        <v>408.5</v>
      </c>
      <c r="I134" s="10">
        <f>SUM(I131:I133)</f>
        <v>0</v>
      </c>
      <c r="J134" s="10">
        <f>SUM(J131:J133)</f>
        <v>0</v>
      </c>
    </row>
    <row r="135" spans="1:10" ht="15.75" x14ac:dyDescent="0.25">
      <c r="A135" s="26" t="s">
        <v>33</v>
      </c>
      <c r="B135" s="27"/>
      <c r="C135" s="27"/>
      <c r="D135" s="27"/>
      <c r="E135" s="16">
        <v>2017</v>
      </c>
      <c r="F135" s="1">
        <f>SUM(G135:J135)</f>
        <v>130504.5</v>
      </c>
      <c r="G135" s="1">
        <f>G71+G75+G79+G83+G87+G91+G95+G99+G103+G107+G111+G123+G115+G119+G127+G131</f>
        <v>0</v>
      </c>
      <c r="H135" s="1">
        <f t="shared" ref="H135:J135" si="44">H71+H75+H79+H83+H87+H91+H95+H99+H103+H107+H111+H123+H115+H119+H127+H131</f>
        <v>89716.2</v>
      </c>
      <c r="I135" s="1">
        <f t="shared" si="44"/>
        <v>40788.300000000003</v>
      </c>
      <c r="J135" s="1">
        <f t="shared" si="44"/>
        <v>0</v>
      </c>
    </row>
    <row r="136" spans="1:10" ht="15.75" x14ac:dyDescent="0.25">
      <c r="A136" s="26"/>
      <c r="B136" s="27"/>
      <c r="C136" s="27"/>
      <c r="D136" s="27"/>
      <c r="E136" s="16">
        <v>2018</v>
      </c>
      <c r="F136" s="1">
        <f t="shared" ref="F136:F137" si="45">SUM(G136:J136)</f>
        <v>141634.70000000001</v>
      </c>
      <c r="G136" s="1">
        <f t="shared" ref="G136:J136" si="46">G72+G76+G80+G84+G88+G92+G96+G100+G104+G108+G112+G124+G116+G120+G128+G132</f>
        <v>0</v>
      </c>
      <c r="H136" s="1">
        <f t="shared" si="46"/>
        <v>85952.8</v>
      </c>
      <c r="I136" s="1">
        <f t="shared" si="46"/>
        <v>55681.899999999994</v>
      </c>
      <c r="J136" s="1">
        <f t="shared" si="46"/>
        <v>0</v>
      </c>
    </row>
    <row r="137" spans="1:10" ht="15.75" x14ac:dyDescent="0.25">
      <c r="A137" s="26"/>
      <c r="B137" s="27"/>
      <c r="C137" s="27"/>
      <c r="D137" s="27"/>
      <c r="E137" s="16">
        <v>2019</v>
      </c>
      <c r="F137" s="1">
        <f t="shared" si="45"/>
        <v>149509.4</v>
      </c>
      <c r="G137" s="1">
        <f t="shared" ref="G137:J137" si="47">G73+G77+G81+G85+G89+G93+G97+G101+G105+G109+G113+G125+G117+G121+G129+G133</f>
        <v>0</v>
      </c>
      <c r="H137" s="1">
        <f t="shared" si="47"/>
        <v>97858.7</v>
      </c>
      <c r="I137" s="1">
        <f t="shared" si="47"/>
        <v>51650.700000000004</v>
      </c>
      <c r="J137" s="1">
        <f t="shared" si="47"/>
        <v>0</v>
      </c>
    </row>
    <row r="138" spans="1:10" ht="15.75" x14ac:dyDescent="0.25">
      <c r="A138" s="8" t="s">
        <v>111</v>
      </c>
      <c r="B138" s="9"/>
      <c r="C138" s="8"/>
      <c r="D138" s="8"/>
      <c r="E138" s="9"/>
      <c r="F138" s="10">
        <f>SUM(F135:F137)</f>
        <v>421648.6</v>
      </c>
      <c r="G138" s="10">
        <f t="shared" ref="G138:J138" si="48">SUM(G135:G137)</f>
        <v>0</v>
      </c>
      <c r="H138" s="10">
        <f t="shared" si="48"/>
        <v>273527.7</v>
      </c>
      <c r="I138" s="10">
        <f t="shared" si="48"/>
        <v>148120.9</v>
      </c>
      <c r="J138" s="10">
        <f t="shared" si="48"/>
        <v>0</v>
      </c>
    </row>
    <row r="139" spans="1:10" ht="15.75" x14ac:dyDescent="0.25">
      <c r="A139" s="26" t="s">
        <v>34</v>
      </c>
      <c r="B139" s="27"/>
      <c r="C139" s="27"/>
      <c r="D139" s="27"/>
      <c r="E139" s="16">
        <v>2017</v>
      </c>
      <c r="F139" s="1">
        <f>SUM(G139:J139)</f>
        <v>152895.70000000001</v>
      </c>
      <c r="G139" s="1">
        <f t="shared" ref="G139:J141" si="49">G47+G66+G135</f>
        <v>0</v>
      </c>
      <c r="H139" s="1">
        <f t="shared" si="49"/>
        <v>89830.5</v>
      </c>
      <c r="I139" s="1">
        <f t="shared" si="49"/>
        <v>60265.100000000006</v>
      </c>
      <c r="J139" s="1">
        <f t="shared" si="49"/>
        <v>2800.1</v>
      </c>
    </row>
    <row r="140" spans="1:10" ht="15.75" x14ac:dyDescent="0.25">
      <c r="A140" s="26"/>
      <c r="B140" s="27"/>
      <c r="C140" s="27"/>
      <c r="D140" s="27"/>
      <c r="E140" s="16">
        <v>2018</v>
      </c>
      <c r="F140" s="1">
        <f t="shared" ref="F140:F141" si="50">SUM(G140:J140)</f>
        <v>165234.9</v>
      </c>
      <c r="G140" s="1">
        <f t="shared" si="49"/>
        <v>0</v>
      </c>
      <c r="H140" s="1">
        <f t="shared" si="49"/>
        <v>85966.6</v>
      </c>
      <c r="I140" s="1">
        <f t="shared" si="49"/>
        <v>76406.899999999994</v>
      </c>
      <c r="J140" s="1">
        <f t="shared" si="49"/>
        <v>2861.4</v>
      </c>
    </row>
    <row r="141" spans="1:10" ht="15.75" x14ac:dyDescent="0.25">
      <c r="A141" s="26"/>
      <c r="B141" s="27"/>
      <c r="C141" s="27"/>
      <c r="D141" s="27"/>
      <c r="E141" s="16">
        <v>2019</v>
      </c>
      <c r="F141" s="1">
        <f t="shared" si="50"/>
        <v>173555.20000000001</v>
      </c>
      <c r="G141" s="1">
        <f t="shared" si="49"/>
        <v>0</v>
      </c>
      <c r="H141" s="1">
        <f t="shared" si="49"/>
        <v>97872.5</v>
      </c>
      <c r="I141" s="1">
        <f t="shared" si="49"/>
        <v>73280.100000000006</v>
      </c>
      <c r="J141" s="1">
        <f t="shared" si="49"/>
        <v>2402.6</v>
      </c>
    </row>
    <row r="142" spans="1:10" ht="15.75" x14ac:dyDescent="0.25">
      <c r="A142" s="8" t="s">
        <v>34</v>
      </c>
      <c r="B142" s="9"/>
      <c r="C142" s="8"/>
      <c r="D142" s="8"/>
      <c r="E142" s="9"/>
      <c r="F142" s="10">
        <f>SUM(F139:F141)</f>
        <v>491685.8</v>
      </c>
      <c r="G142" s="10">
        <f t="shared" ref="G142:J142" si="51">SUM(G139:G141)</f>
        <v>0</v>
      </c>
      <c r="H142" s="10">
        <f t="shared" si="51"/>
        <v>273669.59999999998</v>
      </c>
      <c r="I142" s="10">
        <f t="shared" si="51"/>
        <v>209952.1</v>
      </c>
      <c r="J142" s="10">
        <f t="shared" si="51"/>
        <v>8064.1</v>
      </c>
    </row>
  </sheetData>
  <mergeCells count="161">
    <mergeCell ref="A115:A117"/>
    <mergeCell ref="B115:B117"/>
    <mergeCell ref="C115:C117"/>
    <mergeCell ref="D115:D117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C59:C61"/>
    <mergeCell ref="D59:D61"/>
    <mergeCell ref="A63:A65"/>
    <mergeCell ref="B63:B65"/>
    <mergeCell ref="C63:C65"/>
    <mergeCell ref="D63:D65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F53:J53"/>
    <mergeCell ref="F54:J54"/>
    <mergeCell ref="A55:A57"/>
    <mergeCell ref="B55:B57"/>
    <mergeCell ref="A95:A97"/>
    <mergeCell ref="B95:B97"/>
    <mergeCell ref="C95:C97"/>
    <mergeCell ref="D95:D97"/>
    <mergeCell ref="A91:A93"/>
    <mergeCell ref="B91:B93"/>
    <mergeCell ref="C91:C93"/>
    <mergeCell ref="D91:D93"/>
    <mergeCell ref="F65:J65"/>
    <mergeCell ref="A66:A68"/>
    <mergeCell ref="B66:B68"/>
    <mergeCell ref="C66:C68"/>
    <mergeCell ref="D66:D68"/>
    <mergeCell ref="A135:A137"/>
    <mergeCell ref="B135:B137"/>
    <mergeCell ref="C135:C137"/>
    <mergeCell ref="D135:D137"/>
    <mergeCell ref="A139:A141"/>
    <mergeCell ref="B139:B141"/>
    <mergeCell ref="C139:C141"/>
    <mergeCell ref="D139:D141"/>
    <mergeCell ref="A79:A81"/>
    <mergeCell ref="B79:B81"/>
    <mergeCell ref="C79:C81"/>
    <mergeCell ref="D79:D81"/>
    <mergeCell ref="A83:A85"/>
    <mergeCell ref="B83:B85"/>
    <mergeCell ref="C83:C85"/>
    <mergeCell ref="D83:D85"/>
    <mergeCell ref="A119:A121"/>
    <mergeCell ref="B119:B121"/>
    <mergeCell ref="C119:C121"/>
    <mergeCell ref="D119:D121"/>
    <mergeCell ref="A99:A101"/>
    <mergeCell ref="B99:B101"/>
    <mergeCell ref="C99:C101"/>
    <mergeCell ref="D99:D101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F64:J64"/>
    <mergeCell ref="F63:J63"/>
    <mergeCell ref="A59:A61"/>
    <mergeCell ref="B59:B61"/>
    <mergeCell ref="A131:A133"/>
    <mergeCell ref="B131:B133"/>
    <mergeCell ref="C131:C133"/>
    <mergeCell ref="D131:D133"/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127:A129"/>
    <mergeCell ref="B127:B129"/>
    <mergeCell ref="C127:C129"/>
    <mergeCell ref="D127:D129"/>
    <mergeCell ref="A111:A113"/>
    <mergeCell ref="B111:B113"/>
    <mergeCell ref="C111:C113"/>
    <mergeCell ref="D111:D113"/>
    <mergeCell ref="A123:A125"/>
    <mergeCell ref="B123:B125"/>
    <mergeCell ref="C123:C125"/>
    <mergeCell ref="D123:D125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31" workbookViewId="0">
      <selection activeCell="I16" sqref="I16"/>
    </sheetView>
  </sheetViews>
  <sheetFormatPr defaultRowHeight="15" x14ac:dyDescent="0.25"/>
  <cols>
    <col min="1" max="1" width="5" style="24" bestFit="1" customWidth="1"/>
    <col min="2" max="2" width="50.7109375" style="3" customWidth="1"/>
    <col min="3" max="3" width="15.7109375" style="3" customWidth="1"/>
    <col min="4" max="4" width="35.7109375" style="3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14" t="s">
        <v>125</v>
      </c>
    </row>
    <row r="2" spans="1:10" ht="18.75" x14ac:dyDescent="0.25">
      <c r="A2" s="11"/>
      <c r="B2" s="12"/>
    </row>
    <row r="3" spans="1:10" ht="18.75" x14ac:dyDescent="0.25">
      <c r="A3" s="35" t="s">
        <v>126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 x14ac:dyDescent="0.25">
      <c r="A4" s="35" t="s">
        <v>48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x14ac:dyDescent="0.25">
      <c r="A5" s="35" t="s">
        <v>49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8.75" x14ac:dyDescent="0.25">
      <c r="A6" s="11"/>
    </row>
    <row r="7" spans="1:10" ht="15.75" x14ac:dyDescent="0.25">
      <c r="A7" s="34" t="s">
        <v>50</v>
      </c>
      <c r="B7" s="27" t="s">
        <v>51</v>
      </c>
      <c r="C7" s="27" t="s">
        <v>1</v>
      </c>
      <c r="D7" s="27" t="s">
        <v>52</v>
      </c>
      <c r="E7" s="27" t="s">
        <v>37</v>
      </c>
      <c r="F7" s="27" t="s">
        <v>53</v>
      </c>
      <c r="G7" s="27"/>
      <c r="H7" s="27"/>
      <c r="I7" s="27"/>
      <c r="J7" s="27"/>
    </row>
    <row r="8" spans="1:10" ht="94.5" x14ac:dyDescent="0.25">
      <c r="A8" s="34"/>
      <c r="B8" s="27"/>
      <c r="C8" s="27"/>
      <c r="D8" s="27"/>
      <c r="E8" s="27"/>
      <c r="F8" s="22" t="s">
        <v>4</v>
      </c>
      <c r="G8" s="22" t="s">
        <v>38</v>
      </c>
      <c r="H8" s="22" t="s">
        <v>41</v>
      </c>
      <c r="I8" s="22" t="s">
        <v>5</v>
      </c>
      <c r="J8" s="22" t="s">
        <v>40</v>
      </c>
    </row>
    <row r="9" spans="1:10" s="2" customFormat="1" ht="15.75" x14ac:dyDescent="0.25">
      <c r="A9" s="23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15.75" x14ac:dyDescent="0.25">
      <c r="A10" s="34" t="s">
        <v>127</v>
      </c>
      <c r="B10" s="26" t="s">
        <v>128</v>
      </c>
      <c r="C10" s="27" t="s">
        <v>8</v>
      </c>
      <c r="D10" s="26" t="s">
        <v>129</v>
      </c>
      <c r="E10" s="22">
        <v>2017</v>
      </c>
      <c r="F10" s="26" t="s">
        <v>10</v>
      </c>
      <c r="G10" s="26"/>
      <c r="H10" s="26"/>
      <c r="I10" s="26"/>
      <c r="J10" s="26"/>
    </row>
    <row r="11" spans="1:10" ht="15.75" x14ac:dyDescent="0.25">
      <c r="A11" s="34"/>
      <c r="B11" s="26"/>
      <c r="C11" s="27"/>
      <c r="D11" s="26"/>
      <c r="E11" s="22">
        <v>2018</v>
      </c>
      <c r="F11" s="26" t="s">
        <v>10</v>
      </c>
      <c r="G11" s="26"/>
      <c r="H11" s="26"/>
      <c r="I11" s="26"/>
      <c r="J11" s="26"/>
    </row>
    <row r="12" spans="1:10" ht="15.75" x14ac:dyDescent="0.25">
      <c r="A12" s="34"/>
      <c r="B12" s="26"/>
      <c r="C12" s="27"/>
      <c r="D12" s="26"/>
      <c r="E12" s="22">
        <v>2019</v>
      </c>
      <c r="F12" s="26" t="s">
        <v>10</v>
      </c>
      <c r="G12" s="26"/>
      <c r="H12" s="26"/>
      <c r="I12" s="26"/>
      <c r="J12" s="26"/>
    </row>
    <row r="13" spans="1:10" ht="24" customHeight="1" x14ac:dyDescent="0.25">
      <c r="A13" s="34" t="s">
        <v>130</v>
      </c>
      <c r="B13" s="26" t="s">
        <v>131</v>
      </c>
      <c r="C13" s="27" t="s">
        <v>8</v>
      </c>
      <c r="D13" s="26" t="s">
        <v>132</v>
      </c>
      <c r="E13" s="22">
        <v>2017</v>
      </c>
      <c r="F13" s="1">
        <f>SUM(G13:J13)</f>
        <v>11651.2</v>
      </c>
      <c r="G13" s="1"/>
      <c r="H13" s="1"/>
      <c r="I13" s="1">
        <f>12278-50-576.8</f>
        <v>11651.2</v>
      </c>
      <c r="J13" s="1"/>
    </row>
    <row r="14" spans="1:10" ht="24" customHeight="1" x14ac:dyDescent="0.25">
      <c r="A14" s="34"/>
      <c r="B14" s="26"/>
      <c r="C14" s="27"/>
      <c r="D14" s="26"/>
      <c r="E14" s="22">
        <v>2018</v>
      </c>
      <c r="F14" s="1">
        <f t="shared" ref="F14:F30" si="0">SUM(G14:J14)</f>
        <v>13023.099999999999</v>
      </c>
      <c r="G14" s="1"/>
      <c r="H14" s="1"/>
      <c r="I14" s="1">
        <f>11469.8+2095.4-90+64.9-147-345.4-24.6</f>
        <v>13023.099999999999</v>
      </c>
      <c r="J14" s="1"/>
    </row>
    <row r="15" spans="1:10" ht="24" customHeight="1" x14ac:dyDescent="0.25">
      <c r="A15" s="34"/>
      <c r="B15" s="26"/>
      <c r="C15" s="27"/>
      <c r="D15" s="26"/>
      <c r="E15" s="22">
        <v>2019</v>
      </c>
      <c r="F15" s="1">
        <f t="shared" si="0"/>
        <v>14002.1</v>
      </c>
      <c r="G15" s="1"/>
      <c r="H15" s="1"/>
      <c r="I15" s="1">
        <f>12256.5+82.6+1700.2+60-91-6.2</f>
        <v>14002.1</v>
      </c>
      <c r="J15" s="1"/>
    </row>
    <row r="16" spans="1:10" ht="36.950000000000003" customHeight="1" x14ac:dyDescent="0.25">
      <c r="A16" s="34" t="s">
        <v>133</v>
      </c>
      <c r="B16" s="26" t="s">
        <v>134</v>
      </c>
      <c r="C16" s="27" t="s">
        <v>8</v>
      </c>
      <c r="D16" s="26" t="s">
        <v>135</v>
      </c>
      <c r="E16" s="22">
        <v>2017</v>
      </c>
      <c r="F16" s="1">
        <f t="shared" si="0"/>
        <v>1740.1</v>
      </c>
      <c r="G16" s="1"/>
      <c r="H16" s="1"/>
      <c r="I16" s="1"/>
      <c r="J16" s="1">
        <f>1680+60.1</f>
        <v>1740.1</v>
      </c>
    </row>
    <row r="17" spans="1:10" ht="36.950000000000003" customHeight="1" x14ac:dyDescent="0.25">
      <c r="A17" s="34"/>
      <c r="B17" s="26"/>
      <c r="C17" s="27"/>
      <c r="D17" s="26"/>
      <c r="E17" s="22">
        <v>2018</v>
      </c>
      <c r="F17" s="1">
        <f t="shared" si="0"/>
        <v>1801.4</v>
      </c>
      <c r="G17" s="1"/>
      <c r="H17" s="1"/>
      <c r="I17" s="1"/>
      <c r="J17" s="1">
        <f>1680+104.4+17</f>
        <v>1801.4</v>
      </c>
    </row>
    <row r="18" spans="1:10" ht="36.950000000000003" customHeight="1" x14ac:dyDescent="0.25">
      <c r="A18" s="34"/>
      <c r="B18" s="26"/>
      <c r="C18" s="27"/>
      <c r="D18" s="26"/>
      <c r="E18" s="22">
        <v>2019</v>
      </c>
      <c r="F18" s="1">
        <f t="shared" si="0"/>
        <v>1932</v>
      </c>
      <c r="G18" s="1"/>
      <c r="H18" s="1"/>
      <c r="I18" s="1"/>
      <c r="J18" s="1">
        <v>1932</v>
      </c>
    </row>
    <row r="19" spans="1:10" ht="31.5" customHeight="1" x14ac:dyDescent="0.25">
      <c r="A19" s="34" t="s">
        <v>136</v>
      </c>
      <c r="B19" s="26" t="s">
        <v>137</v>
      </c>
      <c r="C19" s="27" t="s">
        <v>8</v>
      </c>
      <c r="D19" s="26" t="s">
        <v>135</v>
      </c>
      <c r="E19" s="22">
        <v>2017</v>
      </c>
      <c r="F19" s="1">
        <f t="shared" si="0"/>
        <v>1000</v>
      </c>
      <c r="G19" s="1"/>
      <c r="H19" s="1"/>
      <c r="I19" s="1"/>
      <c r="J19" s="1">
        <v>1000</v>
      </c>
    </row>
    <row r="20" spans="1:10" ht="31.5" customHeight="1" x14ac:dyDescent="0.25">
      <c r="A20" s="34"/>
      <c r="B20" s="26"/>
      <c r="C20" s="27"/>
      <c r="D20" s="26"/>
      <c r="E20" s="22">
        <v>2018</v>
      </c>
      <c r="F20" s="1">
        <f t="shared" si="0"/>
        <v>1000</v>
      </c>
      <c r="G20" s="1"/>
      <c r="H20" s="1"/>
      <c r="I20" s="1"/>
      <c r="J20" s="1">
        <v>1000</v>
      </c>
    </row>
    <row r="21" spans="1:10" ht="31.5" customHeight="1" x14ac:dyDescent="0.25">
      <c r="A21" s="34"/>
      <c r="B21" s="26"/>
      <c r="C21" s="27"/>
      <c r="D21" s="26"/>
      <c r="E21" s="22">
        <v>2019</v>
      </c>
      <c r="F21" s="1">
        <f t="shared" si="0"/>
        <v>410.6</v>
      </c>
      <c r="G21" s="1"/>
      <c r="H21" s="1"/>
      <c r="I21" s="1"/>
      <c r="J21" s="1">
        <f>1000-589.4</f>
        <v>410.6</v>
      </c>
    </row>
    <row r="22" spans="1:10" ht="15.75" x14ac:dyDescent="0.25">
      <c r="A22" s="34" t="s">
        <v>138</v>
      </c>
      <c r="B22" s="26" t="s">
        <v>139</v>
      </c>
      <c r="C22" s="27" t="s">
        <v>8</v>
      </c>
      <c r="D22" s="26" t="s">
        <v>140</v>
      </c>
      <c r="E22" s="22">
        <v>2017</v>
      </c>
      <c r="F22" s="1">
        <f t="shared" si="0"/>
        <v>101.3</v>
      </c>
      <c r="G22" s="1"/>
      <c r="H22" s="1">
        <v>101.3</v>
      </c>
      <c r="I22" s="1"/>
      <c r="J22" s="1"/>
    </row>
    <row r="23" spans="1:10" ht="15.75" x14ac:dyDescent="0.25">
      <c r="A23" s="34"/>
      <c r="B23" s="26"/>
      <c r="C23" s="27"/>
      <c r="D23" s="26"/>
      <c r="E23" s="22">
        <v>2018</v>
      </c>
      <c r="F23" s="1">
        <f t="shared" si="0"/>
        <v>0</v>
      </c>
      <c r="G23" s="1"/>
      <c r="H23" s="1"/>
      <c r="I23" s="1"/>
      <c r="J23" s="1"/>
    </row>
    <row r="24" spans="1:10" ht="15.75" x14ac:dyDescent="0.25">
      <c r="A24" s="34"/>
      <c r="B24" s="26"/>
      <c r="C24" s="27"/>
      <c r="D24" s="26"/>
      <c r="E24" s="22">
        <v>2019</v>
      </c>
      <c r="F24" s="1">
        <f t="shared" si="0"/>
        <v>0</v>
      </c>
      <c r="G24" s="1"/>
      <c r="H24" s="1"/>
      <c r="I24" s="1"/>
      <c r="J24" s="1"/>
    </row>
    <row r="25" spans="1:10" ht="31.5" customHeight="1" x14ac:dyDescent="0.25">
      <c r="A25" s="34" t="s">
        <v>141</v>
      </c>
      <c r="B25" s="26" t="s">
        <v>142</v>
      </c>
      <c r="C25" s="27" t="s">
        <v>8</v>
      </c>
      <c r="D25" s="26" t="s">
        <v>140</v>
      </c>
      <c r="E25" s="22">
        <v>2017</v>
      </c>
      <c r="F25" s="1">
        <f t="shared" si="0"/>
        <v>49</v>
      </c>
      <c r="G25" s="1"/>
      <c r="H25" s="1"/>
      <c r="I25" s="1">
        <v>49</v>
      </c>
      <c r="J25" s="1"/>
    </row>
    <row r="26" spans="1:10" ht="31.5" customHeight="1" x14ac:dyDescent="0.25">
      <c r="A26" s="34"/>
      <c r="B26" s="26"/>
      <c r="C26" s="27"/>
      <c r="D26" s="26"/>
      <c r="E26" s="22">
        <v>2018</v>
      </c>
      <c r="F26" s="1">
        <f t="shared" si="0"/>
        <v>0</v>
      </c>
      <c r="G26" s="1"/>
      <c r="H26" s="1"/>
      <c r="I26" s="1"/>
      <c r="J26" s="1"/>
    </row>
    <row r="27" spans="1:10" ht="31.5" customHeight="1" x14ac:dyDescent="0.25">
      <c r="A27" s="34"/>
      <c r="B27" s="26"/>
      <c r="C27" s="27"/>
      <c r="D27" s="26"/>
      <c r="E27" s="22">
        <v>2019</v>
      </c>
      <c r="F27" s="1">
        <f t="shared" si="0"/>
        <v>0</v>
      </c>
      <c r="G27" s="1"/>
      <c r="H27" s="1"/>
      <c r="I27" s="1"/>
      <c r="J27" s="1"/>
    </row>
    <row r="28" spans="1:10" ht="36.950000000000003" customHeight="1" x14ac:dyDescent="0.25">
      <c r="A28" s="34" t="s">
        <v>143</v>
      </c>
      <c r="B28" s="26" t="s">
        <v>144</v>
      </c>
      <c r="C28" s="27" t="s">
        <v>8</v>
      </c>
      <c r="D28" s="26" t="s">
        <v>145</v>
      </c>
      <c r="E28" s="22">
        <v>2017</v>
      </c>
      <c r="F28" s="1">
        <f t="shared" si="0"/>
        <v>13</v>
      </c>
      <c r="G28" s="1"/>
      <c r="H28" s="1">
        <v>13</v>
      </c>
      <c r="I28" s="1"/>
      <c r="J28" s="1"/>
    </row>
    <row r="29" spans="1:10" ht="36.950000000000003" customHeight="1" x14ac:dyDescent="0.25">
      <c r="A29" s="34"/>
      <c r="B29" s="26"/>
      <c r="C29" s="27"/>
      <c r="D29" s="26"/>
      <c r="E29" s="22">
        <v>2018</v>
      </c>
      <c r="F29" s="1">
        <f t="shared" si="0"/>
        <v>13.8</v>
      </c>
      <c r="G29" s="1"/>
      <c r="H29" s="1">
        <f>13+0.8</f>
        <v>13.8</v>
      </c>
      <c r="I29" s="1"/>
      <c r="J29" s="1"/>
    </row>
    <row r="30" spans="1:10" ht="36.950000000000003" customHeight="1" x14ac:dyDescent="0.25">
      <c r="A30" s="34"/>
      <c r="B30" s="26"/>
      <c r="C30" s="27"/>
      <c r="D30" s="26"/>
      <c r="E30" s="22">
        <v>2019</v>
      </c>
      <c r="F30" s="1">
        <f t="shared" si="0"/>
        <v>13.8</v>
      </c>
      <c r="G30" s="1"/>
      <c r="H30" s="1">
        <v>13.8</v>
      </c>
      <c r="I30" s="1"/>
      <c r="J30" s="1"/>
    </row>
    <row r="31" spans="1:10" ht="24" customHeight="1" x14ac:dyDescent="0.25">
      <c r="A31" s="34" t="s">
        <v>146</v>
      </c>
      <c r="B31" s="26" t="s">
        <v>147</v>
      </c>
      <c r="C31" s="27" t="s">
        <v>8</v>
      </c>
      <c r="D31" s="26" t="s">
        <v>148</v>
      </c>
      <c r="E31" s="22">
        <v>2017</v>
      </c>
      <c r="F31" s="26" t="s">
        <v>10</v>
      </c>
      <c r="G31" s="26"/>
      <c r="H31" s="26"/>
      <c r="I31" s="26"/>
      <c r="J31" s="26"/>
    </row>
    <row r="32" spans="1:10" ht="24" customHeight="1" x14ac:dyDescent="0.25">
      <c r="A32" s="34"/>
      <c r="B32" s="26"/>
      <c r="C32" s="27"/>
      <c r="D32" s="26"/>
      <c r="E32" s="22">
        <v>2018</v>
      </c>
      <c r="F32" s="26" t="s">
        <v>10</v>
      </c>
      <c r="G32" s="26"/>
      <c r="H32" s="26"/>
      <c r="I32" s="26"/>
      <c r="J32" s="26"/>
    </row>
    <row r="33" spans="1:10" ht="24" customHeight="1" x14ac:dyDescent="0.25">
      <c r="A33" s="34"/>
      <c r="B33" s="26"/>
      <c r="C33" s="27"/>
      <c r="D33" s="26"/>
      <c r="E33" s="22">
        <v>2019</v>
      </c>
      <c r="F33" s="26" t="s">
        <v>10</v>
      </c>
      <c r="G33" s="26"/>
      <c r="H33" s="26"/>
      <c r="I33" s="26"/>
      <c r="J33" s="26"/>
    </row>
    <row r="34" spans="1:10" ht="15.75" x14ac:dyDescent="0.25">
      <c r="A34" s="34" t="s">
        <v>149</v>
      </c>
      <c r="B34" s="26" t="s">
        <v>150</v>
      </c>
      <c r="C34" s="27" t="s">
        <v>8</v>
      </c>
      <c r="D34" s="26" t="s">
        <v>151</v>
      </c>
      <c r="E34" s="22">
        <v>2017</v>
      </c>
      <c r="F34" s="26" t="s">
        <v>10</v>
      </c>
      <c r="G34" s="26"/>
      <c r="H34" s="26"/>
      <c r="I34" s="26"/>
      <c r="J34" s="26"/>
    </row>
    <row r="35" spans="1:10" ht="15.75" x14ac:dyDescent="0.25">
      <c r="A35" s="34"/>
      <c r="B35" s="26"/>
      <c r="C35" s="27"/>
      <c r="D35" s="26"/>
      <c r="E35" s="22">
        <v>2018</v>
      </c>
      <c r="F35" s="26" t="s">
        <v>10</v>
      </c>
      <c r="G35" s="26"/>
      <c r="H35" s="26"/>
      <c r="I35" s="26"/>
      <c r="J35" s="26"/>
    </row>
    <row r="36" spans="1:10" ht="15.75" x14ac:dyDescent="0.25">
      <c r="A36" s="34"/>
      <c r="B36" s="26"/>
      <c r="C36" s="27"/>
      <c r="D36" s="26"/>
      <c r="E36" s="22">
        <v>2019</v>
      </c>
      <c r="F36" s="26" t="s">
        <v>10</v>
      </c>
      <c r="G36" s="26"/>
      <c r="H36" s="26"/>
      <c r="I36" s="26"/>
      <c r="J36" s="26"/>
    </row>
    <row r="37" spans="1:10" ht="31.5" customHeight="1" x14ac:dyDescent="0.25">
      <c r="A37" s="34" t="s">
        <v>152</v>
      </c>
      <c r="B37" s="26" t="s">
        <v>153</v>
      </c>
      <c r="C37" s="27" t="s">
        <v>8</v>
      </c>
      <c r="D37" s="26" t="s">
        <v>132</v>
      </c>
      <c r="E37" s="22">
        <v>2017</v>
      </c>
      <c r="F37" s="1">
        <f t="shared" ref="F37:F41" si="1">SUM(G37:J37)</f>
        <v>60</v>
      </c>
      <c r="G37" s="1"/>
      <c r="H37" s="1"/>
      <c r="I37" s="1"/>
      <c r="J37" s="1">
        <f>50+10</f>
        <v>60</v>
      </c>
    </row>
    <row r="38" spans="1:10" ht="31.5" customHeight="1" x14ac:dyDescent="0.25">
      <c r="A38" s="34"/>
      <c r="B38" s="26"/>
      <c r="C38" s="27"/>
      <c r="D38" s="26"/>
      <c r="E38" s="22">
        <v>2018</v>
      </c>
      <c r="F38" s="1">
        <f t="shared" si="1"/>
        <v>60</v>
      </c>
      <c r="G38" s="1"/>
      <c r="H38" s="1"/>
      <c r="I38" s="1"/>
      <c r="J38" s="1">
        <v>60</v>
      </c>
    </row>
    <row r="39" spans="1:10" ht="31.5" customHeight="1" x14ac:dyDescent="0.25">
      <c r="A39" s="34"/>
      <c r="B39" s="26"/>
      <c r="C39" s="27"/>
      <c r="D39" s="26"/>
      <c r="E39" s="22">
        <v>2019</v>
      </c>
      <c r="F39" s="1">
        <f t="shared" si="1"/>
        <v>60</v>
      </c>
      <c r="G39" s="1"/>
      <c r="H39" s="1"/>
      <c r="I39" s="1"/>
      <c r="J39" s="1">
        <v>60</v>
      </c>
    </row>
    <row r="40" spans="1:10" ht="15.75" x14ac:dyDescent="0.25">
      <c r="A40" s="34"/>
      <c r="B40" s="26" t="s">
        <v>20</v>
      </c>
      <c r="C40" s="27"/>
      <c r="D40" s="27"/>
      <c r="E40" s="22">
        <v>2017</v>
      </c>
      <c r="F40" s="1">
        <f>SUM(G40:J40)</f>
        <v>14614.6</v>
      </c>
      <c r="G40" s="1">
        <f>G13+G16+G19+G22+G25+G28+G37</f>
        <v>0</v>
      </c>
      <c r="H40" s="1">
        <f t="shared" ref="H40:J40" si="2">H13+H16+H19+H22+H25+H28+H37</f>
        <v>114.3</v>
      </c>
      <c r="I40" s="1">
        <f t="shared" si="2"/>
        <v>11700.2</v>
      </c>
      <c r="J40" s="1">
        <f t="shared" si="2"/>
        <v>2800.1</v>
      </c>
    </row>
    <row r="41" spans="1:10" ht="15.75" x14ac:dyDescent="0.25">
      <c r="A41" s="34"/>
      <c r="B41" s="26"/>
      <c r="C41" s="27"/>
      <c r="D41" s="27"/>
      <c r="E41" s="22">
        <v>2018</v>
      </c>
      <c r="F41" s="1">
        <f t="shared" si="1"/>
        <v>15898.299999999997</v>
      </c>
      <c r="G41" s="1">
        <f t="shared" ref="G41:J42" si="3">G14+G17+G20+G23+G26+G29+G38</f>
        <v>0</v>
      </c>
      <c r="H41" s="25">
        <f t="shared" si="3"/>
        <v>13.8</v>
      </c>
      <c r="I41" s="25">
        <f t="shared" si="3"/>
        <v>13023.099999999999</v>
      </c>
      <c r="J41" s="1">
        <f t="shared" si="3"/>
        <v>2861.4</v>
      </c>
    </row>
    <row r="42" spans="1:10" ht="15.75" x14ac:dyDescent="0.25">
      <c r="A42" s="34"/>
      <c r="B42" s="26"/>
      <c r="C42" s="27"/>
      <c r="D42" s="27"/>
      <c r="E42" s="22">
        <v>2019</v>
      </c>
      <c r="F42" s="1">
        <f>SUM(G42:J42)</f>
        <v>16418.5</v>
      </c>
      <c r="G42" s="1">
        <f t="shared" si="3"/>
        <v>0</v>
      </c>
      <c r="H42" s="25">
        <f t="shared" si="3"/>
        <v>13.8</v>
      </c>
      <c r="I42" s="25">
        <f t="shared" si="3"/>
        <v>14002.1</v>
      </c>
      <c r="J42" s="1">
        <f t="shared" si="3"/>
        <v>2402.6</v>
      </c>
    </row>
    <row r="43" spans="1:10" ht="15.75" x14ac:dyDescent="0.25">
      <c r="A43" s="13"/>
      <c r="B43" s="8" t="s">
        <v>109</v>
      </c>
      <c r="C43" s="9"/>
      <c r="D43" s="9"/>
      <c r="E43" s="9"/>
      <c r="F43" s="10">
        <f>SUM(F40:F42)</f>
        <v>46931.399999999994</v>
      </c>
      <c r="G43" s="10">
        <f t="shared" ref="G43:J43" si="4">SUM(G40:G42)</f>
        <v>0</v>
      </c>
      <c r="H43" s="10">
        <f t="shared" si="4"/>
        <v>141.9</v>
      </c>
      <c r="I43" s="10">
        <f t="shared" si="4"/>
        <v>38725.4</v>
      </c>
      <c r="J43" s="10">
        <f t="shared" si="4"/>
        <v>8064.1</v>
      </c>
    </row>
  </sheetData>
  <mergeCells count="62">
    <mergeCell ref="A3:J3"/>
    <mergeCell ref="A4:J4"/>
    <mergeCell ref="A5:J5"/>
    <mergeCell ref="A7:A8"/>
    <mergeCell ref="B7:B8"/>
    <mergeCell ref="C7:C8"/>
    <mergeCell ref="D7:D8"/>
    <mergeCell ref="E7:E8"/>
    <mergeCell ref="F7:J7"/>
    <mergeCell ref="A10:A12"/>
    <mergeCell ref="B10:B12"/>
    <mergeCell ref="C10:C12"/>
    <mergeCell ref="D10:D12"/>
    <mergeCell ref="F10:J10"/>
    <mergeCell ref="F11:J11"/>
    <mergeCell ref="F12:J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F31:J31"/>
    <mergeCell ref="F32:J32"/>
    <mergeCell ref="F33:J33"/>
    <mergeCell ref="A34:A36"/>
    <mergeCell ref="B34:B36"/>
    <mergeCell ref="C34:C36"/>
    <mergeCell ref="D34:D36"/>
    <mergeCell ref="F34:J34"/>
    <mergeCell ref="F35:J35"/>
    <mergeCell ref="F36:J36"/>
    <mergeCell ref="A37:A39"/>
    <mergeCell ref="B37:B39"/>
    <mergeCell ref="C37:C39"/>
    <mergeCell ref="D37:D39"/>
    <mergeCell ref="A40:A42"/>
    <mergeCell ref="B40:B42"/>
    <mergeCell ref="C40:C42"/>
    <mergeCell ref="D40:D42"/>
  </mergeCells>
  <pageMargins left="0.27559055118110237" right="0.27559055118110237" top="0.6692913385826772" bottom="0.19685039370078741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6" zoomScaleNormal="100" workbookViewId="0">
      <selection activeCell="B66" sqref="B66"/>
    </sheetView>
  </sheetViews>
  <sheetFormatPr defaultRowHeight="15" x14ac:dyDescent="0.25"/>
  <cols>
    <col min="1" max="1" width="5" style="19" bestFit="1" customWidth="1"/>
    <col min="2" max="2" width="50.7109375" style="2" customWidth="1"/>
    <col min="3" max="3" width="15.7109375" style="2" customWidth="1"/>
    <col min="4" max="4" width="35.7109375" style="2" customWidth="1"/>
    <col min="5" max="5" width="7.85546875" style="2" customWidth="1"/>
    <col min="6" max="10" width="10.28515625" style="2" customWidth="1"/>
    <col min="11" max="16384" width="9.140625" style="2"/>
  </cols>
  <sheetData>
    <row r="1" spans="1:10" ht="18.75" x14ac:dyDescent="0.25">
      <c r="B1" s="3"/>
      <c r="C1" s="3"/>
      <c r="D1" s="3"/>
      <c r="E1" s="3"/>
      <c r="F1" s="3"/>
      <c r="G1" s="3"/>
      <c r="H1" s="3"/>
      <c r="I1" s="3"/>
      <c r="J1" s="14" t="s">
        <v>54</v>
      </c>
    </row>
    <row r="2" spans="1:10" ht="18.75" x14ac:dyDescent="0.25">
      <c r="A2" s="11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 x14ac:dyDescent="0.25">
      <c r="A4" s="35" t="s">
        <v>48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x14ac:dyDescent="0.25">
      <c r="A5" s="35" t="s">
        <v>49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8.75" x14ac:dyDescent="0.25">
      <c r="A6" s="11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34" t="s">
        <v>50</v>
      </c>
      <c r="B7" s="27" t="s">
        <v>51</v>
      </c>
      <c r="C7" s="27" t="s">
        <v>1</v>
      </c>
      <c r="D7" s="27" t="s">
        <v>52</v>
      </c>
      <c r="E7" s="27" t="s">
        <v>37</v>
      </c>
      <c r="F7" s="27" t="s">
        <v>53</v>
      </c>
      <c r="G7" s="27"/>
      <c r="H7" s="27"/>
      <c r="I7" s="27"/>
      <c r="J7" s="27"/>
    </row>
    <row r="8" spans="1:10" ht="94.5" x14ac:dyDescent="0.25">
      <c r="A8" s="34"/>
      <c r="B8" s="27"/>
      <c r="C8" s="27"/>
      <c r="D8" s="27"/>
      <c r="E8" s="27"/>
      <c r="F8" s="16" t="s">
        <v>4</v>
      </c>
      <c r="G8" s="16" t="s">
        <v>38</v>
      </c>
      <c r="H8" s="16" t="s">
        <v>41</v>
      </c>
      <c r="I8" s="16" t="s">
        <v>5</v>
      </c>
      <c r="J8" s="16" t="s">
        <v>40</v>
      </c>
    </row>
    <row r="9" spans="1:10" ht="15.75" x14ac:dyDescent="0.25">
      <c r="A9" s="1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0" ht="31.35" customHeight="1" x14ac:dyDescent="0.25">
      <c r="A10" s="34" t="s">
        <v>60</v>
      </c>
      <c r="B10" s="26" t="s">
        <v>56</v>
      </c>
      <c r="C10" s="27" t="s">
        <v>8</v>
      </c>
      <c r="D10" s="26" t="s">
        <v>57</v>
      </c>
      <c r="E10" s="16">
        <v>2017</v>
      </c>
      <c r="F10" s="1">
        <f>SUM(G10:J10)</f>
        <v>19260</v>
      </c>
      <c r="G10" s="1"/>
      <c r="H10" s="1"/>
      <c r="I10" s="1">
        <v>19260</v>
      </c>
      <c r="J10" s="1"/>
    </row>
    <row r="11" spans="1:10" ht="31.35" customHeight="1" x14ac:dyDescent="0.25">
      <c r="A11" s="34"/>
      <c r="B11" s="26"/>
      <c r="C11" s="27"/>
      <c r="D11" s="26"/>
      <c r="E11" s="16">
        <v>2018</v>
      </c>
      <c r="F11" s="1">
        <f t="shared" ref="F11:F60" si="0">SUM(G11:J11)</f>
        <v>19260</v>
      </c>
      <c r="G11" s="1"/>
      <c r="H11" s="1"/>
      <c r="I11" s="1">
        <v>19260</v>
      </c>
      <c r="J11" s="1"/>
    </row>
    <row r="12" spans="1:10" ht="31.35" customHeight="1" x14ac:dyDescent="0.25">
      <c r="A12" s="34"/>
      <c r="B12" s="26"/>
      <c r="C12" s="27"/>
      <c r="D12" s="26"/>
      <c r="E12" s="16">
        <v>2019</v>
      </c>
      <c r="F12" s="1">
        <f t="shared" si="0"/>
        <v>20030.400000000001</v>
      </c>
      <c r="G12" s="1"/>
      <c r="H12" s="1"/>
      <c r="I12" s="1">
        <v>20030.400000000001</v>
      </c>
      <c r="J12" s="1"/>
    </row>
    <row r="13" spans="1:10" ht="31.35" customHeight="1" x14ac:dyDescent="0.25">
      <c r="A13" s="34" t="s">
        <v>61</v>
      </c>
      <c r="B13" s="26" t="s">
        <v>58</v>
      </c>
      <c r="C13" s="27" t="s">
        <v>8</v>
      </c>
      <c r="D13" s="26" t="s">
        <v>57</v>
      </c>
      <c r="E13" s="16">
        <v>2017</v>
      </c>
      <c r="F13" s="1">
        <f t="shared" si="0"/>
        <v>74693.2</v>
      </c>
      <c r="G13" s="1"/>
      <c r="H13" s="1">
        <v>74693.2</v>
      </c>
      <c r="I13" s="1"/>
      <c r="J13" s="1"/>
    </row>
    <row r="14" spans="1:10" ht="31.35" customHeight="1" x14ac:dyDescent="0.25">
      <c r="A14" s="34"/>
      <c r="B14" s="26"/>
      <c r="C14" s="27"/>
      <c r="D14" s="26"/>
      <c r="E14" s="16">
        <v>2018</v>
      </c>
      <c r="F14" s="1">
        <f t="shared" si="0"/>
        <v>82752.800000000003</v>
      </c>
      <c r="G14" s="1"/>
      <c r="H14" s="1">
        <f>78466.7+4286.1</f>
        <v>82752.800000000003</v>
      </c>
      <c r="I14" s="1"/>
      <c r="J14" s="1"/>
    </row>
    <row r="15" spans="1:10" ht="31.35" customHeight="1" x14ac:dyDescent="0.25">
      <c r="A15" s="34"/>
      <c r="B15" s="26"/>
      <c r="C15" s="27"/>
      <c r="D15" s="26"/>
      <c r="E15" s="16">
        <v>2019</v>
      </c>
      <c r="F15" s="1">
        <f t="shared" si="0"/>
        <v>85118.2</v>
      </c>
      <c r="G15" s="1"/>
      <c r="H15" s="1">
        <v>85118.2</v>
      </c>
      <c r="I15" s="1"/>
      <c r="J15" s="1"/>
    </row>
    <row r="16" spans="1:10" ht="31.35" customHeight="1" x14ac:dyDescent="0.25">
      <c r="A16" s="34" t="s">
        <v>62</v>
      </c>
      <c r="B16" s="26" t="s">
        <v>59</v>
      </c>
      <c r="C16" s="27" t="s">
        <v>8</v>
      </c>
      <c r="D16" s="26" t="s">
        <v>57</v>
      </c>
      <c r="E16" s="16">
        <v>2017</v>
      </c>
      <c r="F16" s="1">
        <f t="shared" si="0"/>
        <v>15958.999999999998</v>
      </c>
      <c r="G16" s="1"/>
      <c r="H16" s="1"/>
      <c r="I16" s="1">
        <f>19933.1-5646.1+1672</f>
        <v>15958.999999999998</v>
      </c>
      <c r="J16" s="1"/>
    </row>
    <row r="17" spans="1:10" ht="31.35" customHeight="1" x14ac:dyDescent="0.25">
      <c r="A17" s="34"/>
      <c r="B17" s="26"/>
      <c r="C17" s="27"/>
      <c r="D17" s="26"/>
      <c r="E17" s="16">
        <v>2018</v>
      </c>
      <c r="F17" s="1">
        <f t="shared" si="0"/>
        <v>24927.7</v>
      </c>
      <c r="G17" s="1"/>
      <c r="H17" s="1"/>
      <c r="I17" s="1">
        <f>19933.1+1432.7+137.4+717.2+2707.3</f>
        <v>24927.7</v>
      </c>
      <c r="J17" s="1"/>
    </row>
    <row r="18" spans="1:10" ht="31.35" customHeight="1" x14ac:dyDescent="0.25">
      <c r="A18" s="34"/>
      <c r="B18" s="26"/>
      <c r="C18" s="27"/>
      <c r="D18" s="26"/>
      <c r="E18" s="16">
        <v>2019</v>
      </c>
      <c r="F18" s="1">
        <f t="shared" si="0"/>
        <v>19587.099999999999</v>
      </c>
      <c r="G18" s="1"/>
      <c r="H18" s="1"/>
      <c r="I18" s="1">
        <f>25924.8-7638.2+1300.5</f>
        <v>19587.099999999999</v>
      </c>
      <c r="J18" s="1"/>
    </row>
    <row r="19" spans="1:10" ht="36.950000000000003" customHeight="1" x14ac:dyDescent="0.25">
      <c r="A19" s="34" t="s">
        <v>63</v>
      </c>
      <c r="B19" s="26" t="s">
        <v>68</v>
      </c>
      <c r="C19" s="27" t="s">
        <v>8</v>
      </c>
      <c r="D19" s="26" t="s">
        <v>57</v>
      </c>
      <c r="E19" s="16">
        <v>2017</v>
      </c>
      <c r="F19" s="1">
        <f>SUM(G19:J19)</f>
        <v>5569.2999999999993</v>
      </c>
      <c r="G19" s="1"/>
      <c r="H19" s="1"/>
      <c r="I19" s="1">
        <f>3440.6+368.2+1760.5</f>
        <v>5569.2999999999993</v>
      </c>
      <c r="J19" s="1"/>
    </row>
    <row r="20" spans="1:10" ht="36.950000000000003" customHeight="1" x14ac:dyDescent="0.25">
      <c r="A20" s="34"/>
      <c r="B20" s="26"/>
      <c r="C20" s="27"/>
      <c r="D20" s="26"/>
      <c r="E20" s="16">
        <v>2018</v>
      </c>
      <c r="F20" s="1">
        <f t="shared" si="0"/>
        <v>3838.7</v>
      </c>
      <c r="G20" s="1"/>
      <c r="H20" s="1"/>
      <c r="I20" s="1">
        <f>3569.6-60.8+173+100+56.9</f>
        <v>3838.7</v>
      </c>
      <c r="J20" s="1"/>
    </row>
    <row r="21" spans="1:10" ht="36.950000000000003" customHeight="1" x14ac:dyDescent="0.25">
      <c r="A21" s="34"/>
      <c r="B21" s="26"/>
      <c r="C21" s="27"/>
      <c r="D21" s="26"/>
      <c r="E21" s="16">
        <v>2019</v>
      </c>
      <c r="F21" s="1">
        <f t="shared" si="0"/>
        <v>6114.2999999999993</v>
      </c>
      <c r="G21" s="1"/>
      <c r="H21" s="1"/>
      <c r="I21" s="1">
        <f>3641.2+197.5+464+1247.2+564.5-0.1</f>
        <v>6114.2999999999993</v>
      </c>
      <c r="J21" s="1"/>
    </row>
    <row r="22" spans="1:10" ht="31.35" customHeight="1" x14ac:dyDescent="0.25">
      <c r="A22" s="34" t="s">
        <v>64</v>
      </c>
      <c r="B22" s="26" t="s">
        <v>66</v>
      </c>
      <c r="C22" s="27" t="s">
        <v>8</v>
      </c>
      <c r="D22" s="26" t="s">
        <v>57</v>
      </c>
      <c r="E22" s="16">
        <v>2017</v>
      </c>
      <c r="F22" s="1">
        <f t="shared" ref="F22:F48" si="1">SUM(G22:J22)</f>
        <v>2400</v>
      </c>
      <c r="G22" s="1"/>
      <c r="H22" s="1">
        <v>2400</v>
      </c>
      <c r="I22" s="1"/>
      <c r="J22" s="1"/>
    </row>
    <row r="23" spans="1:10" ht="31.35" customHeight="1" x14ac:dyDescent="0.25">
      <c r="A23" s="34"/>
      <c r="B23" s="26"/>
      <c r="C23" s="27"/>
      <c r="D23" s="26"/>
      <c r="E23" s="16">
        <v>2018</v>
      </c>
      <c r="F23" s="1">
        <f t="shared" si="1"/>
        <v>3200</v>
      </c>
      <c r="G23" s="1"/>
      <c r="H23" s="1">
        <v>3200</v>
      </c>
      <c r="I23" s="1"/>
      <c r="J23" s="1"/>
    </row>
    <row r="24" spans="1:10" ht="31.35" customHeight="1" x14ac:dyDescent="0.25">
      <c r="A24" s="34"/>
      <c r="B24" s="26"/>
      <c r="C24" s="27"/>
      <c r="D24" s="26"/>
      <c r="E24" s="16">
        <v>2019</v>
      </c>
      <c r="F24" s="1">
        <f t="shared" si="1"/>
        <v>11785.5</v>
      </c>
      <c r="G24" s="1"/>
      <c r="H24" s="1">
        <f>11785.4+0.1</f>
        <v>11785.5</v>
      </c>
      <c r="I24" s="1"/>
      <c r="J24" s="1"/>
    </row>
    <row r="25" spans="1:10" ht="31.35" customHeight="1" x14ac:dyDescent="0.25">
      <c r="A25" s="34" t="s">
        <v>65</v>
      </c>
      <c r="B25" s="26" t="s">
        <v>67</v>
      </c>
      <c r="C25" s="27" t="s">
        <v>8</v>
      </c>
      <c r="D25" s="26" t="s">
        <v>57</v>
      </c>
      <c r="E25" s="16">
        <v>2017</v>
      </c>
      <c r="F25" s="1">
        <f t="shared" ref="F25:F27" si="2">SUM(G25:J25)</f>
        <v>10000</v>
      </c>
      <c r="G25" s="1"/>
      <c r="H25" s="1">
        <v>10000</v>
      </c>
      <c r="I25" s="1"/>
      <c r="J25" s="1"/>
    </row>
    <row r="26" spans="1:10" ht="31.35" customHeight="1" x14ac:dyDescent="0.25">
      <c r="A26" s="34"/>
      <c r="B26" s="26"/>
      <c r="C26" s="27"/>
      <c r="D26" s="26"/>
      <c r="E26" s="16">
        <v>2018</v>
      </c>
      <c r="F26" s="1">
        <f t="shared" si="2"/>
        <v>0</v>
      </c>
      <c r="G26" s="1"/>
      <c r="H26" s="1"/>
      <c r="I26" s="1"/>
      <c r="J26" s="1"/>
    </row>
    <row r="27" spans="1:10" ht="31.35" customHeight="1" x14ac:dyDescent="0.25">
      <c r="A27" s="34"/>
      <c r="B27" s="26"/>
      <c r="C27" s="27"/>
      <c r="D27" s="26"/>
      <c r="E27" s="16">
        <v>2019</v>
      </c>
      <c r="F27" s="1">
        <f t="shared" si="2"/>
        <v>0</v>
      </c>
      <c r="G27" s="1"/>
      <c r="H27" s="1"/>
      <c r="I27" s="1"/>
      <c r="J27" s="1"/>
    </row>
    <row r="28" spans="1:10" ht="31.35" customHeight="1" x14ac:dyDescent="0.25">
      <c r="A28" s="34" t="s">
        <v>95</v>
      </c>
      <c r="B28" s="26" t="s">
        <v>96</v>
      </c>
      <c r="C28" s="27" t="s">
        <v>8</v>
      </c>
      <c r="D28" s="26" t="s">
        <v>57</v>
      </c>
      <c r="E28" s="16">
        <v>2017</v>
      </c>
      <c r="F28" s="1">
        <f t="shared" ref="F28:F30" si="3">SUM(G28:J28)</f>
        <v>2623</v>
      </c>
      <c r="G28" s="1"/>
      <c r="H28" s="1">
        <v>2623</v>
      </c>
      <c r="I28" s="1"/>
      <c r="J28" s="1"/>
    </row>
    <row r="29" spans="1:10" ht="31.35" customHeight="1" x14ac:dyDescent="0.25">
      <c r="A29" s="34"/>
      <c r="B29" s="26"/>
      <c r="C29" s="27"/>
      <c r="D29" s="26"/>
      <c r="E29" s="16">
        <v>2018</v>
      </c>
      <c r="F29" s="1">
        <f t="shared" si="3"/>
        <v>956</v>
      </c>
      <c r="G29" s="1"/>
      <c r="H29" s="1"/>
      <c r="I29" s="1">
        <v>956</v>
      </c>
      <c r="J29" s="1"/>
    </row>
    <row r="30" spans="1:10" ht="31.35" customHeight="1" x14ac:dyDescent="0.25">
      <c r="A30" s="34"/>
      <c r="B30" s="26"/>
      <c r="C30" s="27"/>
      <c r="D30" s="26"/>
      <c r="E30" s="16">
        <v>2019</v>
      </c>
      <c r="F30" s="1">
        <f t="shared" si="3"/>
        <v>400</v>
      </c>
      <c r="G30" s="1"/>
      <c r="H30" s="1"/>
      <c r="I30" s="1">
        <v>400</v>
      </c>
      <c r="J30" s="1"/>
    </row>
    <row r="31" spans="1:10" ht="38.1" customHeight="1" x14ac:dyDescent="0.25">
      <c r="A31" s="34" t="s">
        <v>100</v>
      </c>
      <c r="B31" s="36" t="s">
        <v>103</v>
      </c>
      <c r="C31" s="27" t="s">
        <v>8</v>
      </c>
      <c r="D31" s="26" t="s">
        <v>57</v>
      </c>
      <c r="E31" s="16">
        <v>2017</v>
      </c>
      <c r="F31" s="1">
        <f t="shared" ref="F31:F39" si="4">SUM(G31:J31)</f>
        <v>0</v>
      </c>
      <c r="G31" s="1"/>
      <c r="H31" s="1"/>
      <c r="I31" s="1"/>
      <c r="J31" s="1"/>
    </row>
    <row r="32" spans="1:10" ht="38.1" customHeight="1" x14ac:dyDescent="0.25">
      <c r="A32" s="34"/>
      <c r="B32" s="37"/>
      <c r="C32" s="27"/>
      <c r="D32" s="26"/>
      <c r="E32" s="16">
        <v>2018</v>
      </c>
      <c r="F32" s="1">
        <f t="shared" si="4"/>
        <v>559</v>
      </c>
      <c r="G32" s="1"/>
      <c r="H32" s="1"/>
      <c r="I32" s="1">
        <f>584-25</f>
        <v>559</v>
      </c>
      <c r="J32" s="1"/>
    </row>
    <row r="33" spans="1:10" ht="38.1" customHeight="1" x14ac:dyDescent="0.25">
      <c r="A33" s="34"/>
      <c r="B33" s="38"/>
      <c r="C33" s="27"/>
      <c r="D33" s="26"/>
      <c r="E33" s="16">
        <v>2019</v>
      </c>
      <c r="F33" s="1">
        <f t="shared" si="4"/>
        <v>0</v>
      </c>
      <c r="G33" s="1"/>
      <c r="H33" s="1"/>
      <c r="I33" s="1"/>
      <c r="J33" s="1"/>
    </row>
    <row r="34" spans="1:10" ht="31.35" customHeight="1" x14ac:dyDescent="0.25">
      <c r="A34" s="34" t="s">
        <v>101</v>
      </c>
      <c r="B34" s="26" t="s">
        <v>104</v>
      </c>
      <c r="C34" s="27" t="s">
        <v>8</v>
      </c>
      <c r="D34" s="26" t="s">
        <v>57</v>
      </c>
      <c r="E34" s="16">
        <v>2017</v>
      </c>
      <c r="F34" s="1">
        <f t="shared" si="4"/>
        <v>0</v>
      </c>
      <c r="G34" s="1"/>
      <c r="H34" s="1"/>
      <c r="I34" s="1"/>
      <c r="J34" s="1"/>
    </row>
    <row r="35" spans="1:10" ht="31.35" customHeight="1" x14ac:dyDescent="0.25">
      <c r="A35" s="34"/>
      <c r="B35" s="26"/>
      <c r="C35" s="27"/>
      <c r="D35" s="26"/>
      <c r="E35" s="16">
        <v>2018</v>
      </c>
      <c r="F35" s="1">
        <f t="shared" si="4"/>
        <v>278.5</v>
      </c>
      <c r="G35" s="1"/>
      <c r="H35" s="1"/>
      <c r="I35" s="1">
        <v>278.5</v>
      </c>
      <c r="J35" s="1"/>
    </row>
    <row r="36" spans="1:10" ht="31.35" customHeight="1" x14ac:dyDescent="0.25">
      <c r="A36" s="34"/>
      <c r="B36" s="26"/>
      <c r="C36" s="27"/>
      <c r="D36" s="26"/>
      <c r="E36" s="16">
        <v>2019</v>
      </c>
      <c r="F36" s="1">
        <f t="shared" si="4"/>
        <v>0</v>
      </c>
      <c r="G36" s="1"/>
      <c r="H36" s="1"/>
      <c r="I36" s="1"/>
      <c r="J36" s="1"/>
    </row>
    <row r="37" spans="1:10" ht="31.35" customHeight="1" x14ac:dyDescent="0.25">
      <c r="A37" s="34" t="s">
        <v>102</v>
      </c>
      <c r="B37" s="26" t="s">
        <v>105</v>
      </c>
      <c r="C37" s="27" t="s">
        <v>8</v>
      </c>
      <c r="D37" s="26" t="s">
        <v>57</v>
      </c>
      <c r="E37" s="16">
        <v>2017</v>
      </c>
      <c r="F37" s="1">
        <f t="shared" si="4"/>
        <v>0</v>
      </c>
      <c r="G37" s="1"/>
      <c r="H37" s="1"/>
      <c r="I37" s="1"/>
      <c r="J37" s="1"/>
    </row>
    <row r="38" spans="1:10" ht="31.35" customHeight="1" x14ac:dyDescent="0.25">
      <c r="A38" s="34"/>
      <c r="B38" s="26"/>
      <c r="C38" s="27"/>
      <c r="D38" s="26"/>
      <c r="E38" s="16">
        <v>2018</v>
      </c>
      <c r="F38" s="1">
        <f t="shared" si="4"/>
        <v>290</v>
      </c>
      <c r="G38" s="1"/>
      <c r="H38" s="1"/>
      <c r="I38" s="1">
        <v>290</v>
      </c>
      <c r="J38" s="1"/>
    </row>
    <row r="39" spans="1:10" ht="31.35" customHeight="1" x14ac:dyDescent="0.25">
      <c r="A39" s="34"/>
      <c r="B39" s="26"/>
      <c r="C39" s="27"/>
      <c r="D39" s="26"/>
      <c r="E39" s="16">
        <v>2019</v>
      </c>
      <c r="F39" s="1">
        <f t="shared" si="4"/>
        <v>0</v>
      </c>
      <c r="G39" s="1"/>
      <c r="H39" s="1"/>
      <c r="I39" s="1"/>
      <c r="J39" s="1"/>
    </row>
    <row r="40" spans="1:10" ht="31.35" customHeight="1" x14ac:dyDescent="0.25">
      <c r="A40" s="34" t="s">
        <v>108</v>
      </c>
      <c r="B40" s="26" t="s">
        <v>107</v>
      </c>
      <c r="C40" s="27" t="s">
        <v>8</v>
      </c>
      <c r="D40" s="26" t="s">
        <v>57</v>
      </c>
      <c r="E40" s="16">
        <v>2017</v>
      </c>
      <c r="F40" s="1">
        <f t="shared" ref="F40:F42" si="5">SUM(G40:J40)</f>
        <v>0</v>
      </c>
      <c r="G40" s="1"/>
      <c r="H40" s="1"/>
      <c r="I40" s="1"/>
      <c r="J40" s="1"/>
    </row>
    <row r="41" spans="1:10" ht="31.35" customHeight="1" x14ac:dyDescent="0.25">
      <c r="A41" s="34"/>
      <c r="B41" s="26"/>
      <c r="C41" s="27"/>
      <c r="D41" s="26"/>
      <c r="E41" s="16">
        <v>2018</v>
      </c>
      <c r="F41" s="1">
        <f t="shared" si="5"/>
        <v>5572</v>
      </c>
      <c r="G41" s="1"/>
      <c r="H41" s="1"/>
      <c r="I41" s="1">
        <f>4102.1+1470-0.1</f>
        <v>5572</v>
      </c>
      <c r="J41" s="1"/>
    </row>
    <row r="42" spans="1:10" ht="31.35" customHeight="1" x14ac:dyDescent="0.25">
      <c r="A42" s="34"/>
      <c r="B42" s="26"/>
      <c r="C42" s="27"/>
      <c r="D42" s="26"/>
      <c r="E42" s="16">
        <v>2019</v>
      </c>
      <c r="F42" s="1">
        <f t="shared" si="5"/>
        <v>3430</v>
      </c>
      <c r="G42" s="1"/>
      <c r="H42" s="1"/>
      <c r="I42" s="1">
        <f>3480-50</f>
        <v>3430</v>
      </c>
      <c r="J42" s="1"/>
    </row>
    <row r="43" spans="1:10" ht="31.35" customHeight="1" x14ac:dyDescent="0.25">
      <c r="A43" s="34" t="s">
        <v>112</v>
      </c>
      <c r="B43" s="26" t="s">
        <v>115</v>
      </c>
      <c r="C43" s="27" t="s">
        <v>8</v>
      </c>
      <c r="D43" s="26" t="s">
        <v>57</v>
      </c>
      <c r="E43" s="16">
        <v>2017</v>
      </c>
      <c r="F43" s="1">
        <f t="shared" ref="F43:F45" si="6">SUM(G43:J43)</f>
        <v>0</v>
      </c>
      <c r="G43" s="1"/>
      <c r="H43" s="1"/>
      <c r="I43" s="1"/>
      <c r="J43" s="1"/>
    </row>
    <row r="44" spans="1:10" ht="31.35" customHeight="1" x14ac:dyDescent="0.25">
      <c r="A44" s="34"/>
      <c r="B44" s="26"/>
      <c r="C44" s="27"/>
      <c r="D44" s="26"/>
      <c r="E44" s="16">
        <v>2018</v>
      </c>
      <c r="F44" s="1">
        <f t="shared" si="6"/>
        <v>0</v>
      </c>
      <c r="G44" s="1"/>
      <c r="H44" s="1"/>
      <c r="I44" s="1"/>
      <c r="J44" s="1"/>
    </row>
    <row r="45" spans="1:10" ht="31.35" customHeight="1" x14ac:dyDescent="0.25">
      <c r="A45" s="34"/>
      <c r="B45" s="26"/>
      <c r="C45" s="27"/>
      <c r="D45" s="26"/>
      <c r="E45" s="16">
        <v>2019</v>
      </c>
      <c r="F45" s="1">
        <f t="shared" si="6"/>
        <v>297</v>
      </c>
      <c r="G45" s="1"/>
      <c r="H45" s="1"/>
      <c r="I45" s="1">
        <v>297</v>
      </c>
      <c r="J45" s="1"/>
    </row>
    <row r="46" spans="1:10" ht="31.35" customHeight="1" x14ac:dyDescent="0.25">
      <c r="A46" s="34" t="s">
        <v>113</v>
      </c>
      <c r="B46" s="26" t="s">
        <v>116</v>
      </c>
      <c r="C46" s="27" t="s">
        <v>8</v>
      </c>
      <c r="D46" s="26" t="s">
        <v>57</v>
      </c>
      <c r="E46" s="16">
        <v>2017</v>
      </c>
      <c r="F46" s="1">
        <f t="shared" si="1"/>
        <v>0</v>
      </c>
      <c r="G46" s="1"/>
      <c r="H46" s="1"/>
      <c r="I46" s="1"/>
      <c r="J46" s="1"/>
    </row>
    <row r="47" spans="1:10" ht="31.35" customHeight="1" x14ac:dyDescent="0.25">
      <c r="A47" s="34"/>
      <c r="B47" s="26"/>
      <c r="C47" s="27"/>
      <c r="D47" s="26"/>
      <c r="E47" s="16">
        <v>2018</v>
      </c>
      <c r="F47" s="1">
        <f t="shared" si="1"/>
        <v>0</v>
      </c>
      <c r="G47" s="1"/>
      <c r="H47" s="1"/>
      <c r="I47" s="1"/>
      <c r="J47" s="1"/>
    </row>
    <row r="48" spans="1:10" ht="31.35" customHeight="1" x14ac:dyDescent="0.25">
      <c r="A48" s="34"/>
      <c r="B48" s="26"/>
      <c r="C48" s="27"/>
      <c r="D48" s="26"/>
      <c r="E48" s="16">
        <v>2019</v>
      </c>
      <c r="F48" s="1">
        <f t="shared" si="1"/>
        <v>462.99999999999994</v>
      </c>
      <c r="G48" s="1"/>
      <c r="H48" s="1"/>
      <c r="I48" s="1">
        <f>1219-688.7-67.3</f>
        <v>462.99999999999994</v>
      </c>
      <c r="J48" s="1"/>
    </row>
    <row r="49" spans="1:10" ht="31.35" customHeight="1" x14ac:dyDescent="0.25">
      <c r="A49" s="34" t="s">
        <v>114</v>
      </c>
      <c r="B49" s="26" t="s">
        <v>122</v>
      </c>
      <c r="C49" s="27" t="s">
        <v>8</v>
      </c>
      <c r="D49" s="26" t="s">
        <v>57</v>
      </c>
      <c r="E49" s="21">
        <v>2017</v>
      </c>
      <c r="F49" s="1">
        <f t="shared" ref="F49:F54" si="7">SUM(G49:J49)</f>
        <v>0</v>
      </c>
      <c r="G49" s="1"/>
      <c r="H49" s="1"/>
      <c r="I49" s="1"/>
      <c r="J49" s="1"/>
    </row>
    <row r="50" spans="1:10" ht="31.35" customHeight="1" x14ac:dyDescent="0.25">
      <c r="A50" s="34"/>
      <c r="B50" s="26"/>
      <c r="C50" s="27"/>
      <c r="D50" s="26"/>
      <c r="E50" s="21">
        <v>2018</v>
      </c>
      <c r="F50" s="1">
        <f t="shared" si="7"/>
        <v>0</v>
      </c>
      <c r="G50" s="1"/>
      <c r="H50" s="1"/>
      <c r="I50" s="1"/>
      <c r="J50" s="1"/>
    </row>
    <row r="51" spans="1:10" ht="31.35" customHeight="1" x14ac:dyDescent="0.25">
      <c r="A51" s="34"/>
      <c r="B51" s="26"/>
      <c r="C51" s="27"/>
      <c r="D51" s="26"/>
      <c r="E51" s="21">
        <v>2019</v>
      </c>
      <c r="F51" s="1">
        <f t="shared" si="7"/>
        <v>546.5</v>
      </c>
      <c r="G51" s="1"/>
      <c r="H51" s="1">
        <v>546.5</v>
      </c>
      <c r="I51" s="1"/>
      <c r="J51" s="1"/>
    </row>
    <row r="52" spans="1:10" ht="31.35" customHeight="1" x14ac:dyDescent="0.25">
      <c r="A52" s="34" t="s">
        <v>121</v>
      </c>
      <c r="B52" s="26" t="s">
        <v>123</v>
      </c>
      <c r="C52" s="27" t="s">
        <v>8</v>
      </c>
      <c r="D52" s="26" t="s">
        <v>57</v>
      </c>
      <c r="E52" s="22">
        <v>2017</v>
      </c>
      <c r="F52" s="1">
        <f t="shared" si="7"/>
        <v>0</v>
      </c>
      <c r="G52" s="1"/>
      <c r="H52" s="1"/>
      <c r="I52" s="1"/>
      <c r="J52" s="1"/>
    </row>
    <row r="53" spans="1:10" ht="31.35" customHeight="1" x14ac:dyDescent="0.25">
      <c r="A53" s="34"/>
      <c r="B53" s="26"/>
      <c r="C53" s="27"/>
      <c r="D53" s="26"/>
      <c r="E53" s="22">
        <v>2018</v>
      </c>
      <c r="F53" s="1">
        <f t="shared" si="7"/>
        <v>0</v>
      </c>
      <c r="G53" s="1"/>
      <c r="H53" s="1"/>
      <c r="I53" s="1"/>
      <c r="J53" s="1"/>
    </row>
    <row r="54" spans="1:10" ht="31.35" customHeight="1" x14ac:dyDescent="0.25">
      <c r="A54" s="34"/>
      <c r="B54" s="26"/>
      <c r="C54" s="27"/>
      <c r="D54" s="26"/>
      <c r="E54" s="22">
        <v>2019</v>
      </c>
      <c r="F54" s="1">
        <f t="shared" si="7"/>
        <v>1328.9</v>
      </c>
      <c r="G54" s="1"/>
      <c r="H54" s="1"/>
      <c r="I54" s="1">
        <v>1328.9</v>
      </c>
      <c r="J54" s="1"/>
    </row>
    <row r="55" spans="1:10" ht="31.35" customHeight="1" x14ac:dyDescent="0.25">
      <c r="A55" s="34" t="s">
        <v>154</v>
      </c>
      <c r="B55" s="26" t="s">
        <v>155</v>
      </c>
      <c r="C55" s="27" t="s">
        <v>8</v>
      </c>
      <c r="D55" s="26" t="s">
        <v>57</v>
      </c>
      <c r="E55" s="16">
        <v>2017</v>
      </c>
      <c r="F55" s="1">
        <f t="shared" ref="F55:F57" si="8">SUM(G55:J55)</f>
        <v>0</v>
      </c>
      <c r="G55" s="1"/>
      <c r="H55" s="1"/>
      <c r="I55" s="1"/>
      <c r="J55" s="1"/>
    </row>
    <row r="56" spans="1:10" ht="31.35" customHeight="1" x14ac:dyDescent="0.25">
      <c r="A56" s="34"/>
      <c r="B56" s="26"/>
      <c r="C56" s="27"/>
      <c r="D56" s="26"/>
      <c r="E56" s="16">
        <v>2018</v>
      </c>
      <c r="F56" s="1">
        <f t="shared" si="8"/>
        <v>0</v>
      </c>
      <c r="G56" s="1"/>
      <c r="H56" s="1"/>
      <c r="I56" s="1"/>
      <c r="J56" s="1"/>
    </row>
    <row r="57" spans="1:10" ht="31.35" customHeight="1" x14ac:dyDescent="0.25">
      <c r="A57" s="34"/>
      <c r="B57" s="26"/>
      <c r="C57" s="27"/>
      <c r="D57" s="26"/>
      <c r="E57" s="16">
        <v>2019</v>
      </c>
      <c r="F57" s="1">
        <f t="shared" si="8"/>
        <v>408.5</v>
      </c>
      <c r="G57" s="1"/>
      <c r="H57" s="1">
        <v>408.5</v>
      </c>
      <c r="I57" s="1"/>
      <c r="J57" s="1"/>
    </row>
    <row r="58" spans="1:10" ht="15.75" x14ac:dyDescent="0.25">
      <c r="A58" s="34"/>
      <c r="B58" s="26" t="s">
        <v>33</v>
      </c>
      <c r="C58" s="27"/>
      <c r="D58" s="27"/>
      <c r="E58" s="16">
        <v>2017</v>
      </c>
      <c r="F58" s="1">
        <f>SUM(G58:J58)</f>
        <v>130504.5</v>
      </c>
      <c r="G58" s="1">
        <f>G10+G13+G16+G19+G22+G25+G28+G31+G34+G37+G40+G55+G43+G46+G52+G49</f>
        <v>0</v>
      </c>
      <c r="H58" s="1">
        <f t="shared" ref="H58:J58" si="9">H10+H13+H16+H19+H22+H25+H28+H31+H34+H37+H40+H55+H43+H46+H52+H49</f>
        <v>89716.2</v>
      </c>
      <c r="I58" s="1">
        <f t="shared" si="9"/>
        <v>40788.300000000003</v>
      </c>
      <c r="J58" s="1">
        <f t="shared" si="9"/>
        <v>0</v>
      </c>
    </row>
    <row r="59" spans="1:10" ht="15.75" x14ac:dyDescent="0.25">
      <c r="A59" s="34"/>
      <c r="B59" s="26"/>
      <c r="C59" s="27"/>
      <c r="D59" s="27"/>
      <c r="E59" s="16">
        <v>2018</v>
      </c>
      <c r="F59" s="1">
        <f t="shared" si="0"/>
        <v>141634.70000000001</v>
      </c>
      <c r="G59" s="1">
        <f t="shared" ref="G59:J59" si="10">G11+G14+G17+G20+G23+G26+G29+G32+G35+G38+G41+G56+G44+G47+G53+G50</f>
        <v>0</v>
      </c>
      <c r="H59" s="1">
        <f t="shared" si="10"/>
        <v>85952.8</v>
      </c>
      <c r="I59" s="1">
        <f t="shared" si="10"/>
        <v>55681.899999999994</v>
      </c>
      <c r="J59" s="1">
        <f t="shared" si="10"/>
        <v>0</v>
      </c>
    </row>
    <row r="60" spans="1:10" ht="15.75" x14ac:dyDescent="0.25">
      <c r="A60" s="34"/>
      <c r="B60" s="26"/>
      <c r="C60" s="27"/>
      <c r="D60" s="27"/>
      <c r="E60" s="16">
        <v>2019</v>
      </c>
      <c r="F60" s="1">
        <f t="shared" si="0"/>
        <v>149509.4</v>
      </c>
      <c r="G60" s="1">
        <f t="shared" ref="G60:J60" si="11">G12+G15+G18+G21+G24+G27+G30+G33+G36+G39+G42+G57+G45+G48+G54+G51</f>
        <v>0</v>
      </c>
      <c r="H60" s="1">
        <f t="shared" si="11"/>
        <v>97858.7</v>
      </c>
      <c r="I60" s="1">
        <f t="shared" si="11"/>
        <v>51650.700000000004</v>
      </c>
      <c r="J60" s="1">
        <f t="shared" si="11"/>
        <v>0</v>
      </c>
    </row>
    <row r="61" spans="1:10" ht="15.75" x14ac:dyDescent="0.25">
      <c r="A61" s="13"/>
      <c r="B61" s="8" t="s">
        <v>111</v>
      </c>
      <c r="C61" s="9"/>
      <c r="D61" s="8"/>
      <c r="E61" s="9"/>
      <c r="F61" s="10">
        <f>SUM(F58:F60)</f>
        <v>421648.6</v>
      </c>
      <c r="G61" s="10">
        <f t="shared" ref="G61:J61" si="12">SUM(G58:G60)</f>
        <v>0</v>
      </c>
      <c r="H61" s="10">
        <f t="shared" si="12"/>
        <v>273527.7</v>
      </c>
      <c r="I61" s="10">
        <f t="shared" si="12"/>
        <v>148120.9</v>
      </c>
      <c r="J61" s="10">
        <f t="shared" si="12"/>
        <v>0</v>
      </c>
    </row>
  </sheetData>
  <mergeCells count="77">
    <mergeCell ref="A49:A51"/>
    <mergeCell ref="B49:B51"/>
    <mergeCell ref="C49:C51"/>
    <mergeCell ref="D49:D51"/>
    <mergeCell ref="D37:D39"/>
    <mergeCell ref="A40:A42"/>
    <mergeCell ref="B40:B42"/>
    <mergeCell ref="C40:C42"/>
    <mergeCell ref="D40:D42"/>
    <mergeCell ref="A46:A48"/>
    <mergeCell ref="B46:B48"/>
    <mergeCell ref="C46:C48"/>
    <mergeCell ref="D46:D48"/>
    <mergeCell ref="F7:J7"/>
    <mergeCell ref="A7:A8"/>
    <mergeCell ref="B7:B8"/>
    <mergeCell ref="C7:C8"/>
    <mergeCell ref="D7:D8"/>
    <mergeCell ref="E7:E8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A58:A60"/>
    <mergeCell ref="B58:B60"/>
    <mergeCell ref="C58:C60"/>
    <mergeCell ref="D58:D60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A25:A27"/>
    <mergeCell ref="B25:B27"/>
    <mergeCell ref="C25:C27"/>
    <mergeCell ref="D25:D27"/>
    <mergeCell ref="A55:A57"/>
    <mergeCell ref="B55:B57"/>
    <mergeCell ref="C55:C57"/>
    <mergeCell ref="D55:D57"/>
    <mergeCell ref="A31:A33"/>
    <mergeCell ref="B31:B33"/>
    <mergeCell ref="C31:C33"/>
    <mergeCell ref="A28:A30"/>
    <mergeCell ref="B28:B30"/>
    <mergeCell ref="C28:C30"/>
    <mergeCell ref="D28:D30"/>
    <mergeCell ref="A52:A54"/>
    <mergeCell ref="B52:B54"/>
    <mergeCell ref="C52:C54"/>
    <mergeCell ref="D52:D54"/>
    <mergeCell ref="D22:D24"/>
    <mergeCell ref="A43:A45"/>
    <mergeCell ref="B43:B45"/>
    <mergeCell ref="C43:C45"/>
    <mergeCell ref="D43:D45"/>
    <mergeCell ref="D31:D33"/>
    <mergeCell ref="A34:A36"/>
    <mergeCell ref="B34:B36"/>
    <mergeCell ref="C34:C36"/>
    <mergeCell ref="D34:D36"/>
    <mergeCell ref="A37:A39"/>
    <mergeCell ref="B37:B39"/>
    <mergeCell ref="C37:C39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A10" workbookViewId="0">
      <selection activeCell="C23" sqref="C23:Q23"/>
    </sheetView>
  </sheetViews>
  <sheetFormatPr defaultRowHeight="15" x14ac:dyDescent="0.25"/>
  <cols>
    <col min="1" max="1" width="4.5703125" style="2" customWidth="1"/>
    <col min="2" max="2" width="18.7109375" style="2" customWidth="1"/>
    <col min="3" max="17" width="8.7109375" style="2" customWidth="1"/>
    <col min="18" max="16384" width="9.140625" style="2"/>
  </cols>
  <sheetData>
    <row r="1" spans="1:17" ht="18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4" t="s">
        <v>69</v>
      </c>
    </row>
    <row r="2" spans="1:17" ht="18.75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25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.75" x14ac:dyDescent="0.25">
      <c r="A4" s="35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8.75" x14ac:dyDescent="0.25">
      <c r="A5" s="35" t="s">
        <v>72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8.75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 t="s">
        <v>73</v>
      </c>
    </row>
    <row r="8" spans="1:17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0" t="s">
        <v>74</v>
      </c>
    </row>
    <row r="9" spans="1:17" ht="15.75" customHeight="1" x14ac:dyDescent="0.25">
      <c r="A9" s="27" t="s">
        <v>75</v>
      </c>
      <c r="B9" s="27" t="s">
        <v>76</v>
      </c>
      <c r="C9" s="27" t="s">
        <v>77</v>
      </c>
      <c r="D9" s="27"/>
      <c r="E9" s="27"/>
      <c r="F9" s="27"/>
      <c r="G9" s="27"/>
      <c r="H9" s="27" t="s">
        <v>79</v>
      </c>
      <c r="I9" s="27"/>
      <c r="J9" s="27"/>
      <c r="K9" s="27"/>
      <c r="L9" s="27"/>
      <c r="M9" s="27" t="s">
        <v>81</v>
      </c>
      <c r="N9" s="27"/>
      <c r="O9" s="27"/>
      <c r="P9" s="27"/>
      <c r="Q9" s="27"/>
    </row>
    <row r="10" spans="1:17" ht="15.75" x14ac:dyDescent="0.25">
      <c r="A10" s="27"/>
      <c r="B10" s="27"/>
      <c r="C10" s="27" t="s">
        <v>78</v>
      </c>
      <c r="D10" s="27"/>
      <c r="E10" s="27"/>
      <c r="F10" s="27"/>
      <c r="G10" s="27"/>
      <c r="H10" s="27" t="s">
        <v>80</v>
      </c>
      <c r="I10" s="27"/>
      <c r="J10" s="27"/>
      <c r="K10" s="27"/>
      <c r="L10" s="27"/>
      <c r="M10" s="27" t="s">
        <v>82</v>
      </c>
      <c r="N10" s="27"/>
      <c r="O10" s="27"/>
      <c r="P10" s="27"/>
      <c r="Q10" s="27"/>
    </row>
    <row r="11" spans="1:17" ht="15.75" x14ac:dyDescent="0.25">
      <c r="A11" s="27"/>
      <c r="B11" s="27"/>
      <c r="C11" s="27" t="s">
        <v>83</v>
      </c>
      <c r="D11" s="27"/>
      <c r="E11" s="27"/>
      <c r="F11" s="27"/>
      <c r="G11" s="27"/>
      <c r="H11" s="27" t="s">
        <v>83</v>
      </c>
      <c r="I11" s="27"/>
      <c r="J11" s="27"/>
      <c r="K11" s="27"/>
      <c r="L11" s="27"/>
      <c r="M11" s="27" t="s">
        <v>83</v>
      </c>
      <c r="N11" s="27"/>
      <c r="O11" s="27"/>
      <c r="P11" s="27"/>
      <c r="Q11" s="27"/>
    </row>
    <row r="12" spans="1:17" ht="63" x14ac:dyDescent="0.25">
      <c r="A12" s="27"/>
      <c r="B12" s="27"/>
      <c r="C12" s="16" t="s">
        <v>38</v>
      </c>
      <c r="D12" s="16" t="s">
        <v>39</v>
      </c>
      <c r="E12" s="16" t="s">
        <v>91</v>
      </c>
      <c r="F12" s="16" t="s">
        <v>92</v>
      </c>
      <c r="G12" s="16" t="s">
        <v>93</v>
      </c>
      <c r="H12" s="16" t="s">
        <v>38</v>
      </c>
      <c r="I12" s="16" t="s">
        <v>39</v>
      </c>
      <c r="J12" s="16" t="s">
        <v>91</v>
      </c>
      <c r="K12" s="16" t="s">
        <v>92</v>
      </c>
      <c r="L12" s="16" t="s">
        <v>93</v>
      </c>
      <c r="M12" s="16" t="s">
        <v>38</v>
      </c>
      <c r="N12" s="16" t="s">
        <v>39</v>
      </c>
      <c r="O12" s="16" t="s">
        <v>91</v>
      </c>
      <c r="P12" s="16" t="s">
        <v>92</v>
      </c>
      <c r="Q12" s="16" t="s">
        <v>93</v>
      </c>
    </row>
    <row r="13" spans="1:17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</row>
    <row r="14" spans="1:17" ht="63" x14ac:dyDescent="0.25">
      <c r="A14" s="39">
        <v>1</v>
      </c>
      <c r="B14" s="8" t="s">
        <v>84</v>
      </c>
      <c r="C14" s="10">
        <f t="shared" ref="C14:D14" si="0">SUM(C16:C17)</f>
        <v>0</v>
      </c>
      <c r="D14" s="10">
        <f t="shared" si="0"/>
        <v>0</v>
      </c>
      <c r="E14" s="10">
        <f>SUM(E16:E17)</f>
        <v>7776.6</v>
      </c>
      <c r="F14" s="10">
        <f t="shared" ref="F14:Q14" si="1">SUM(F16:F17)</f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7701.9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7627.3</v>
      </c>
      <c r="P14" s="10">
        <f t="shared" si="1"/>
        <v>0</v>
      </c>
      <c r="Q14" s="10">
        <f t="shared" si="1"/>
        <v>0</v>
      </c>
    </row>
    <row r="15" spans="1:17" ht="15.75" x14ac:dyDescent="0.25">
      <c r="A15" s="39"/>
      <c r="B15" s="17" t="s">
        <v>85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47.25" x14ac:dyDescent="0.25">
      <c r="A16" s="39"/>
      <c r="B16" s="17" t="s">
        <v>86</v>
      </c>
      <c r="C16" s="1"/>
      <c r="D16" s="1"/>
      <c r="E16" s="1">
        <v>7471.5</v>
      </c>
      <c r="F16" s="1"/>
      <c r="G16" s="1"/>
      <c r="H16" s="1"/>
      <c r="I16" s="1"/>
      <c r="J16" s="1">
        <v>7471.5</v>
      </c>
      <c r="K16" s="1"/>
      <c r="L16" s="1"/>
      <c r="M16" s="1"/>
      <c r="N16" s="1"/>
      <c r="O16" s="1">
        <v>7471.5</v>
      </c>
      <c r="P16" s="1"/>
      <c r="Q16" s="1"/>
    </row>
    <row r="17" spans="1:17" ht="47.25" x14ac:dyDescent="0.25">
      <c r="A17" s="39"/>
      <c r="B17" s="17" t="s">
        <v>87</v>
      </c>
      <c r="C17" s="1"/>
      <c r="D17" s="1"/>
      <c r="E17" s="1">
        <v>305.10000000000002</v>
      </c>
      <c r="F17" s="1"/>
      <c r="G17" s="1"/>
      <c r="H17" s="1"/>
      <c r="I17" s="1"/>
      <c r="J17" s="1">
        <v>230.4</v>
      </c>
      <c r="K17" s="1"/>
      <c r="L17" s="1"/>
      <c r="M17" s="1"/>
      <c r="N17" s="1"/>
      <c r="O17" s="1">
        <v>155.80000000000001</v>
      </c>
      <c r="P17" s="1"/>
      <c r="Q17" s="1"/>
    </row>
    <row r="18" spans="1:17" ht="31.5" x14ac:dyDescent="0.25">
      <c r="A18" s="39">
        <v>2</v>
      </c>
      <c r="B18" s="8" t="s">
        <v>8</v>
      </c>
      <c r="C18" s="10">
        <f>SUM(C20:C22)</f>
        <v>0</v>
      </c>
      <c r="D18" s="10">
        <f t="shared" ref="D18:Q18" si="2">SUM(D20:D22)</f>
        <v>89830.5</v>
      </c>
      <c r="E18" s="10">
        <f t="shared" si="2"/>
        <v>52488.5</v>
      </c>
      <c r="F18" s="10">
        <f t="shared" si="2"/>
        <v>2800.1</v>
      </c>
      <c r="G18" s="10">
        <f t="shared" si="2"/>
        <v>0</v>
      </c>
      <c r="H18" s="10">
        <f t="shared" si="2"/>
        <v>0</v>
      </c>
      <c r="I18" s="10">
        <f t="shared" si="2"/>
        <v>85966.6</v>
      </c>
      <c r="J18" s="10">
        <f t="shared" si="2"/>
        <v>68705</v>
      </c>
      <c r="K18" s="10">
        <f t="shared" si="2"/>
        <v>2861.4</v>
      </c>
      <c r="L18" s="10">
        <f t="shared" si="2"/>
        <v>0</v>
      </c>
      <c r="M18" s="10">
        <f t="shared" si="2"/>
        <v>0</v>
      </c>
      <c r="N18" s="10">
        <f t="shared" si="2"/>
        <v>97872.5</v>
      </c>
      <c r="O18" s="10">
        <f t="shared" si="2"/>
        <v>65652.800000000003</v>
      </c>
      <c r="P18" s="10">
        <f t="shared" si="2"/>
        <v>2402.6</v>
      </c>
      <c r="Q18" s="10">
        <f t="shared" si="2"/>
        <v>0</v>
      </c>
    </row>
    <row r="19" spans="1:17" ht="15.75" x14ac:dyDescent="0.25">
      <c r="A19" s="39"/>
      <c r="B19" s="17" t="s">
        <v>85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3" x14ac:dyDescent="0.25">
      <c r="A20" s="39"/>
      <c r="B20" s="17" t="s">
        <v>88</v>
      </c>
      <c r="C20" s="1"/>
      <c r="D20" s="1">
        <f>13+101.3</f>
        <v>114.3</v>
      </c>
      <c r="E20" s="1">
        <f>12327-50-576.8</f>
        <v>11700.2</v>
      </c>
      <c r="F20" s="1">
        <f>2680+60.1+50+10</f>
        <v>2800.1</v>
      </c>
      <c r="G20" s="1"/>
      <c r="H20" s="1"/>
      <c r="I20" s="1">
        <f>13+0.8</f>
        <v>13.8</v>
      </c>
      <c r="J20" s="1">
        <f>11515.6+2095.4-45.8-90+64.9-147-345.4-24.6</f>
        <v>13023.1</v>
      </c>
      <c r="K20" s="1">
        <f>1680+1000+60+104.4+17</f>
        <v>2861.4</v>
      </c>
      <c r="L20" s="1"/>
      <c r="M20" s="1"/>
      <c r="N20" s="1">
        <v>13.8</v>
      </c>
      <c r="O20" s="1">
        <f>12256.5+82.6+1700.2+60-91-6.2</f>
        <v>14002.1</v>
      </c>
      <c r="P20" s="1">
        <f>1932+1000+60-589.4</f>
        <v>2402.6</v>
      </c>
      <c r="Q20" s="1"/>
    </row>
    <row r="21" spans="1:17" ht="78.75" x14ac:dyDescent="0.25">
      <c r="A21" s="39"/>
      <c r="B21" s="17" t="s">
        <v>89</v>
      </c>
      <c r="C21" s="1"/>
      <c r="D21" s="1">
        <v>74693.2</v>
      </c>
      <c r="E21" s="1">
        <v>19260</v>
      </c>
      <c r="F21" s="1"/>
      <c r="G21" s="1"/>
      <c r="H21" s="1"/>
      <c r="I21" s="1">
        <f>78466.7+4286.1</f>
        <v>82752.800000000003</v>
      </c>
      <c r="J21" s="1">
        <v>19260</v>
      </c>
      <c r="K21" s="1"/>
      <c r="L21" s="1"/>
      <c r="M21" s="1"/>
      <c r="N21" s="1">
        <v>85118.2</v>
      </c>
      <c r="O21" s="1">
        <v>20030.400000000001</v>
      </c>
      <c r="P21" s="1"/>
      <c r="Q21" s="1"/>
    </row>
    <row r="22" spans="1:17" ht="63" x14ac:dyDescent="0.25">
      <c r="A22" s="39"/>
      <c r="B22" s="17" t="s">
        <v>90</v>
      </c>
      <c r="C22" s="1"/>
      <c r="D22" s="1">
        <f>2400+10000+2623</f>
        <v>15023</v>
      </c>
      <c r="E22" s="1">
        <f>23373.7-5646.1+368.2+1760.5+1672</f>
        <v>21528.3</v>
      </c>
      <c r="F22" s="1"/>
      <c r="G22" s="1"/>
      <c r="H22" s="1"/>
      <c r="I22" s="1">
        <v>3200</v>
      </c>
      <c r="J22" s="1">
        <f>23502.7+1432.7-60.8+584+278.5+290+137.4+173+717.2+100+4102.1-25+2707.3+56.9+956+1470-0.1</f>
        <v>36421.900000000009</v>
      </c>
      <c r="K22" s="1"/>
      <c r="L22" s="1"/>
      <c r="M22" s="1"/>
      <c r="N22" s="1">
        <f>11785.4+0.1+546.5+408.5</f>
        <v>12740.5</v>
      </c>
      <c r="O22" s="1">
        <f>25924.8+3641.2+13557.5-7638.2+197.5+297+3480+1219+464+400-13557.5+1300.5+1247.2-688.7+1328.9+564.5-50-67.3-0.1</f>
        <v>31620.300000000007</v>
      </c>
      <c r="P22" s="1"/>
      <c r="Q22" s="1"/>
    </row>
    <row r="23" spans="1:17" ht="15.75" x14ac:dyDescent="0.25">
      <c r="A23" s="9"/>
      <c r="B23" s="8" t="s">
        <v>12</v>
      </c>
      <c r="C23" s="10">
        <f>C14+C18</f>
        <v>0</v>
      </c>
      <c r="D23" s="10">
        <f t="shared" ref="D23:Q23" si="3">D14+D18</f>
        <v>89830.5</v>
      </c>
      <c r="E23" s="10">
        <f t="shared" si="3"/>
        <v>60265.1</v>
      </c>
      <c r="F23" s="10">
        <f t="shared" si="3"/>
        <v>2800.1</v>
      </c>
      <c r="G23" s="10">
        <f t="shared" si="3"/>
        <v>0</v>
      </c>
      <c r="H23" s="10">
        <f t="shared" si="3"/>
        <v>0</v>
      </c>
      <c r="I23" s="10">
        <f t="shared" si="3"/>
        <v>85966.6</v>
      </c>
      <c r="J23" s="10">
        <f t="shared" si="3"/>
        <v>76406.899999999994</v>
      </c>
      <c r="K23" s="10">
        <f t="shared" si="3"/>
        <v>2861.4</v>
      </c>
      <c r="L23" s="10">
        <f t="shared" si="3"/>
        <v>0</v>
      </c>
      <c r="M23" s="10">
        <f t="shared" si="3"/>
        <v>0</v>
      </c>
      <c r="N23" s="10">
        <f t="shared" si="3"/>
        <v>97872.5</v>
      </c>
      <c r="O23" s="10">
        <f t="shared" si="3"/>
        <v>73280.100000000006</v>
      </c>
      <c r="P23" s="10">
        <f t="shared" si="3"/>
        <v>2402.6</v>
      </c>
      <c r="Q23" s="10">
        <f t="shared" si="3"/>
        <v>0</v>
      </c>
    </row>
  </sheetData>
  <mergeCells count="16">
    <mergeCell ref="A18:A22"/>
    <mergeCell ref="A3:Q3"/>
    <mergeCell ref="A4:Q4"/>
    <mergeCell ref="A5:Q5"/>
    <mergeCell ref="M9:Q9"/>
    <mergeCell ref="M10:Q10"/>
    <mergeCell ref="C11:G11"/>
    <mergeCell ref="H11:L11"/>
    <mergeCell ref="M11:Q11"/>
    <mergeCell ref="A14:A17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2.1'!Заголовки_для_печати</vt:lpstr>
      <vt:lpstr>'Приложение 2.3'!Заголовки_для_печати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2019-12-27T12:15:19Z</cp:lastPrinted>
  <dcterms:created xsi:type="dcterms:W3CDTF">2017-04-27T07:51:08Z</dcterms:created>
  <dcterms:modified xsi:type="dcterms:W3CDTF">2019-12-27T12:18:41Z</dcterms:modified>
</cp:coreProperties>
</file>