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5576" windowHeight="12156"/>
  </bookViews>
  <sheets>
    <sheet name="Форма целиком" sheetId="1" r:id="rId1"/>
  </sheets>
  <definedNames>
    <definedName name="_ftn1" localSheetId="0">'Форма целиком'!$A$337</definedName>
    <definedName name="_ftn2" localSheetId="0">'Форма целиком'!$A$338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E245" i="1" l="1"/>
  <c r="F245" i="1" s="1"/>
  <c r="G245" i="1" s="1"/>
  <c r="H245" i="1" s="1"/>
  <c r="I245" i="1" s="1"/>
  <c r="J245" i="1" s="1"/>
  <c r="E243" i="1"/>
  <c r="F243" i="1" s="1"/>
  <c r="G243" i="1" s="1"/>
  <c r="H243" i="1" s="1"/>
  <c r="I243" i="1" s="1"/>
  <c r="J243" i="1" s="1"/>
  <c r="E242" i="1"/>
  <c r="F242" i="1" s="1"/>
  <c r="G242" i="1" s="1"/>
  <c r="H242" i="1" s="1"/>
  <c r="I242" i="1" s="1"/>
  <c r="J242" i="1" s="1"/>
  <c r="E241" i="1"/>
  <c r="F241" i="1" s="1"/>
  <c r="G241" i="1" s="1"/>
  <c r="H241" i="1" s="1"/>
  <c r="I241" i="1" s="1"/>
  <c r="J241" i="1" s="1"/>
  <c r="F237" i="1"/>
  <c r="G237" i="1"/>
  <c r="H237" i="1"/>
  <c r="I237" i="1"/>
  <c r="J237" i="1"/>
  <c r="K237" i="1"/>
  <c r="E237" i="1"/>
  <c r="G238" i="1" l="1"/>
  <c r="G246" i="1" s="1"/>
  <c r="H238" i="1"/>
  <c r="H246" i="1" s="1"/>
  <c r="K238" i="1"/>
  <c r="K246" i="1" s="1"/>
  <c r="E238" i="1"/>
  <c r="E246" i="1" s="1"/>
  <c r="J238" i="1"/>
  <c r="J246" i="1" s="1"/>
  <c r="E33" i="1"/>
  <c r="E169" i="1"/>
  <c r="F169" i="1" s="1"/>
  <c r="G169" i="1" s="1"/>
  <c r="H169" i="1" s="1"/>
  <c r="I169" i="1" s="1"/>
  <c r="J169" i="1" s="1"/>
  <c r="E163" i="1"/>
  <c r="F163" i="1" s="1"/>
  <c r="G163" i="1" s="1"/>
  <c r="H163" i="1" s="1"/>
  <c r="I163" i="1" s="1"/>
  <c r="J163" i="1" s="1"/>
  <c r="E147" i="1"/>
  <c r="E138" i="1"/>
  <c r="H202" i="1"/>
  <c r="G202" i="1"/>
  <c r="F202" i="1"/>
  <c r="E202" i="1"/>
  <c r="D202" i="1"/>
  <c r="E156" i="1"/>
  <c r="F156" i="1"/>
  <c r="G156" i="1" s="1"/>
  <c r="H156" i="1" s="1"/>
  <c r="I156" i="1" s="1"/>
  <c r="J156" i="1" s="1"/>
  <c r="D256" i="1"/>
  <c r="D90" i="1"/>
  <c r="D91" i="1"/>
  <c r="E231" i="1"/>
  <c r="F231" i="1"/>
  <c r="G231" i="1" s="1"/>
  <c r="H231" i="1" s="1"/>
  <c r="I231" i="1" s="1"/>
  <c r="J231" i="1" s="1"/>
  <c r="E215" i="1"/>
  <c r="E255" i="1"/>
  <c r="F255" i="1" s="1"/>
  <c r="G255" i="1" s="1"/>
  <c r="H255" i="1" s="1"/>
  <c r="I255" i="1" s="1"/>
  <c r="J255" i="1" s="1"/>
  <c r="E254" i="1"/>
  <c r="F254" i="1" s="1"/>
  <c r="G254" i="1" s="1"/>
  <c r="H254" i="1" s="1"/>
  <c r="I254" i="1" s="1"/>
  <c r="J254" i="1" s="1"/>
  <c r="H319" i="1"/>
  <c r="J319" i="1" s="1"/>
  <c r="J317" i="1" s="1"/>
  <c r="G319" i="1"/>
  <c r="I319" i="1" s="1"/>
  <c r="I317" i="1" s="1"/>
  <c r="F319" i="1"/>
  <c r="E319" i="1"/>
  <c r="D331" i="1"/>
  <c r="E305" i="1"/>
  <c r="F305" i="1"/>
  <c r="G305" i="1"/>
  <c r="H305" i="1"/>
  <c r="I305" i="1"/>
  <c r="J305" i="1"/>
  <c r="D305" i="1"/>
  <c r="J263" i="1"/>
  <c r="I263" i="1"/>
  <c r="H263" i="1"/>
  <c r="G263" i="1"/>
  <c r="F263" i="1"/>
  <c r="E263" i="1"/>
  <c r="D263" i="1"/>
  <c r="F215" i="1"/>
  <c r="D333" i="1"/>
  <c r="D332" i="1"/>
  <c r="G215" i="1"/>
  <c r="E40" i="1"/>
  <c r="F40" i="1"/>
  <c r="G40" i="1" s="1"/>
  <c r="H40" i="1" s="1"/>
  <c r="I40" i="1" s="1"/>
  <c r="J40" i="1" s="1"/>
  <c r="E47" i="1"/>
  <c r="E89" i="1"/>
  <c r="D48" i="1"/>
  <c r="D47" i="1"/>
  <c r="D42" i="1"/>
  <c r="D41" i="1"/>
  <c r="H215" i="1"/>
  <c r="F33" i="1"/>
  <c r="G33" i="1"/>
  <c r="H33" i="1" s="1"/>
  <c r="H34" i="1"/>
  <c r="J34" i="1"/>
  <c r="I34" i="1" s="1"/>
  <c r="E34" i="1"/>
  <c r="F34" i="1"/>
  <c r="G34" i="1" s="1"/>
  <c r="G35" i="1" s="1"/>
  <c r="E26" i="1"/>
  <c r="F26" i="1"/>
  <c r="G26" i="1"/>
  <c r="H26" i="1" s="1"/>
  <c r="I26" i="1" s="1"/>
  <c r="J26" i="1" s="1"/>
  <c r="G16" i="1"/>
  <c r="H16" i="1" s="1"/>
  <c r="F16" i="1"/>
  <c r="E8" i="1"/>
  <c r="E256" i="1" s="1"/>
  <c r="F15" i="1"/>
  <c r="G15" i="1" s="1"/>
  <c r="H15" i="1" s="1"/>
  <c r="E333" i="1"/>
  <c r="I215" i="1"/>
  <c r="E43" i="1"/>
  <c r="D35" i="1"/>
  <c r="F268" i="1"/>
  <c r="F299" i="1"/>
  <c r="E287" i="1"/>
  <c r="E286" i="1"/>
  <c r="E285" i="1"/>
  <c r="G281" i="1"/>
  <c r="F281" i="1"/>
  <c r="E281" i="1"/>
  <c r="D281" i="1"/>
  <c r="G280" i="1"/>
  <c r="F280" i="1"/>
  <c r="G279" i="1"/>
  <c r="F279" i="1"/>
  <c r="E279" i="1"/>
  <c r="D279" i="1"/>
  <c r="G271" i="1"/>
  <c r="F271" i="1"/>
  <c r="E271" i="1"/>
  <c r="D271" i="1"/>
  <c r="G268" i="1"/>
  <c r="G299" i="1"/>
  <c r="E268" i="1"/>
  <c r="E299" i="1" s="1"/>
  <c r="D268" i="1"/>
  <c r="D299" i="1"/>
  <c r="H299" i="1"/>
  <c r="G298" i="1"/>
  <c r="F298" i="1"/>
  <c r="E298" i="1"/>
  <c r="D298" i="1"/>
  <c r="I299" i="1"/>
  <c r="J299" i="1"/>
  <c r="J215" i="1"/>
  <c r="D21" i="1"/>
  <c r="D19" i="1"/>
  <c r="D18" i="1"/>
  <c r="D20" i="1"/>
  <c r="I322" i="1"/>
  <c r="J322" i="1"/>
  <c r="J11" i="1"/>
  <c r="I11" i="1"/>
  <c r="H322" i="1"/>
  <c r="G322" i="1"/>
  <c r="F322" i="1"/>
  <c r="E322" i="1"/>
  <c r="D322" i="1"/>
  <c r="H317" i="1"/>
  <c r="G317" i="1"/>
  <c r="F317" i="1"/>
  <c r="E317" i="1"/>
  <c r="D317" i="1"/>
  <c r="E251" i="1"/>
  <c r="F251" i="1"/>
  <c r="G251" i="1"/>
  <c r="H251" i="1" s="1"/>
  <c r="I251" i="1" s="1"/>
  <c r="J251" i="1" s="1"/>
  <c r="E149" i="1"/>
  <c r="F149" i="1" s="1"/>
  <c r="D144" i="1"/>
  <c r="E145" i="1"/>
  <c r="E142" i="1"/>
  <c r="F142" i="1" s="1"/>
  <c r="E140" i="1"/>
  <c r="F140" i="1"/>
  <c r="G140" i="1" s="1"/>
  <c r="F138" i="1"/>
  <c r="D135" i="1"/>
  <c r="E125" i="1"/>
  <c r="F125" i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/>
  <c r="G119" i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/>
  <c r="G113" i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/>
  <c r="G107" i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/>
  <c r="G101" i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/>
  <c r="G95" i="1"/>
  <c r="H95" i="1" s="1"/>
  <c r="I95" i="1" s="1"/>
  <c r="J95" i="1" s="1"/>
  <c r="E92" i="1"/>
  <c r="F92" i="1" s="1"/>
  <c r="G92" i="1" s="1"/>
  <c r="H92" i="1" s="1"/>
  <c r="I92" i="1" s="1"/>
  <c r="J92" i="1" s="1"/>
  <c r="F89" i="1"/>
  <c r="E86" i="1"/>
  <c r="F86" i="1"/>
  <c r="G86" i="1" s="1"/>
  <c r="H86" i="1" s="1"/>
  <c r="I86" i="1" s="1"/>
  <c r="J86" i="1" s="1"/>
  <c r="E83" i="1"/>
  <c r="F83" i="1"/>
  <c r="G83" i="1"/>
  <c r="H83" i="1"/>
  <c r="I83" i="1" s="1"/>
  <c r="J83" i="1" s="1"/>
  <c r="E80" i="1"/>
  <c r="F80" i="1"/>
  <c r="G80" i="1" s="1"/>
  <c r="H80" i="1" s="1"/>
  <c r="I80" i="1" s="1"/>
  <c r="J80" i="1" s="1"/>
  <c r="E77" i="1"/>
  <c r="F77" i="1"/>
  <c r="G77" i="1"/>
  <c r="H77" i="1"/>
  <c r="I77" i="1" s="1"/>
  <c r="J77" i="1" s="1"/>
  <c r="E74" i="1"/>
  <c r="F74" i="1"/>
  <c r="G74" i="1" s="1"/>
  <c r="H74" i="1" s="1"/>
  <c r="I74" i="1" s="1"/>
  <c r="J74" i="1" s="1"/>
  <c r="E71" i="1"/>
  <c r="F71" i="1"/>
  <c r="G71" i="1"/>
  <c r="H71" i="1"/>
  <c r="I71" i="1" s="1"/>
  <c r="J71" i="1" s="1"/>
  <c r="E68" i="1"/>
  <c r="F68" i="1"/>
  <c r="G68" i="1" s="1"/>
  <c r="H68" i="1" s="1"/>
  <c r="I68" i="1" s="1"/>
  <c r="J68" i="1" s="1"/>
  <c r="E65" i="1"/>
  <c r="F65" i="1"/>
  <c r="G65" i="1"/>
  <c r="H65" i="1"/>
  <c r="I65" i="1" s="1"/>
  <c r="J65" i="1" s="1"/>
  <c r="E62" i="1"/>
  <c r="F62" i="1"/>
  <c r="G62" i="1" s="1"/>
  <c r="H62" i="1" s="1"/>
  <c r="I62" i="1" s="1"/>
  <c r="J62" i="1" s="1"/>
  <c r="E59" i="1"/>
  <c r="F59" i="1" s="1"/>
  <c r="E56" i="1"/>
  <c r="F56" i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E46" i="1" s="1"/>
  <c r="F47" i="1" s="1"/>
  <c r="F43" i="1"/>
  <c r="G43" i="1" s="1"/>
  <c r="H43" i="1" s="1"/>
  <c r="I43" i="1" s="1"/>
  <c r="J43" i="1" s="1"/>
  <c r="F35" i="1"/>
  <c r="E35" i="1"/>
  <c r="D12" i="1"/>
  <c r="H11" i="1"/>
  <c r="G11" i="1"/>
  <c r="F11" i="1"/>
  <c r="E11" i="1"/>
  <c r="D132" i="1"/>
  <c r="G89" i="1"/>
  <c r="E9" i="1"/>
  <c r="E136" i="1"/>
  <c r="E135" i="1"/>
  <c r="F136" i="1" s="1"/>
  <c r="G138" i="1"/>
  <c r="D14" i="1"/>
  <c r="F8" i="1"/>
  <c r="F50" i="1"/>
  <c r="F147" i="1"/>
  <c r="G147" i="1" s="1"/>
  <c r="H147" i="1" s="1"/>
  <c r="I147" i="1" s="1"/>
  <c r="F256" i="1"/>
  <c r="F12" i="1"/>
  <c r="E14" i="1"/>
  <c r="E18" i="1"/>
  <c r="E20" i="1" s="1"/>
  <c r="F331" i="1"/>
  <c r="F333" i="1"/>
  <c r="F332" i="1"/>
  <c r="H89" i="1"/>
  <c r="E21" i="1"/>
  <c r="F9" i="1"/>
  <c r="G8" i="1"/>
  <c r="G256" i="1"/>
  <c r="G12" i="1"/>
  <c r="G13" i="1" s="1"/>
  <c r="G331" i="1"/>
  <c r="G332" i="1"/>
  <c r="G333" i="1"/>
  <c r="E19" i="1"/>
  <c r="I89" i="1"/>
  <c r="J89" i="1" s="1"/>
  <c r="G9" i="1"/>
  <c r="F14" i="1"/>
  <c r="F21" i="1" s="1"/>
  <c r="F18" i="1"/>
  <c r="F20" i="1" s="1"/>
  <c r="F19" i="1"/>
  <c r="J21" i="1"/>
  <c r="E212" i="1"/>
  <c r="F212" i="1"/>
  <c r="G212" i="1"/>
  <c r="H212" i="1" s="1"/>
  <c r="I212" i="1" s="1"/>
  <c r="J212" i="1"/>
  <c r="D236" i="1"/>
  <c r="D238" i="1" s="1"/>
  <c r="D246" i="1" s="1"/>
  <c r="E225" i="1"/>
  <c r="E236" i="1"/>
  <c r="F225" i="1"/>
  <c r="F236" i="1" s="1"/>
  <c r="E218" i="1"/>
  <c r="F218" i="1"/>
  <c r="G218" i="1"/>
  <c r="H218" i="1" s="1"/>
  <c r="I218" i="1" s="1"/>
  <c r="J218" i="1" s="1"/>
  <c r="E133" i="1"/>
  <c r="E151" i="1"/>
  <c r="F151" i="1"/>
  <c r="G151" i="1"/>
  <c r="H151" i="1"/>
  <c r="I151" i="1" s="1"/>
  <c r="E144" i="1"/>
  <c r="E132" i="1" s="1"/>
  <c r="E134" i="1" s="1"/>
  <c r="J151" i="1"/>
  <c r="F144" i="1"/>
  <c r="F238" i="1" l="1"/>
  <c r="F246" i="1" s="1"/>
  <c r="I238" i="1"/>
  <c r="I246" i="1" s="1"/>
  <c r="E48" i="1"/>
  <c r="I15" i="1"/>
  <c r="G59" i="1"/>
  <c r="H59" i="1" s="1"/>
  <c r="I59" i="1" s="1"/>
  <c r="J59" i="1" s="1"/>
  <c r="F46" i="1"/>
  <c r="F48" i="1" s="1"/>
  <c r="H140" i="1"/>
  <c r="I140" i="1" s="1"/>
  <c r="J140" i="1" s="1"/>
  <c r="I35" i="1"/>
  <c r="F145" i="1"/>
  <c r="F133" i="1" s="1"/>
  <c r="J147" i="1"/>
  <c r="G135" i="1"/>
  <c r="G149" i="1"/>
  <c r="G145" i="1"/>
  <c r="G225" i="1"/>
  <c r="H8" i="1"/>
  <c r="G47" i="1"/>
  <c r="G142" i="1"/>
  <c r="H142" i="1" s="1"/>
  <c r="I142" i="1" s="1"/>
  <c r="J142" i="1" s="1"/>
  <c r="F135" i="1"/>
  <c r="I16" i="1"/>
  <c r="I33" i="1"/>
  <c r="J33" i="1" s="1"/>
  <c r="J35" i="1" s="1"/>
  <c r="H35" i="1"/>
  <c r="H138" i="1"/>
  <c r="G50" i="1"/>
  <c r="E331" i="1"/>
  <c r="E12" i="1"/>
  <c r="E332" i="1"/>
  <c r="G46" i="1" l="1"/>
  <c r="G48" i="1" s="1"/>
  <c r="H50" i="1"/>
  <c r="E13" i="1"/>
  <c r="F13" i="1"/>
  <c r="G133" i="1"/>
  <c r="F132" i="1"/>
  <c r="F134" i="1" s="1"/>
  <c r="G136" i="1"/>
  <c r="G236" i="1"/>
  <c r="H225" i="1"/>
  <c r="H136" i="1"/>
  <c r="J15" i="1"/>
  <c r="J18" i="1" s="1"/>
  <c r="H135" i="1"/>
  <c r="I136" i="1"/>
  <c r="I138" i="1"/>
  <c r="J16" i="1"/>
  <c r="J19" i="1" s="1"/>
  <c r="H12" i="1"/>
  <c r="H13" i="1" s="1"/>
  <c r="I8" i="1"/>
  <c r="H331" i="1"/>
  <c r="H256" i="1"/>
  <c r="H333" i="1"/>
  <c r="G14" i="1"/>
  <c r="H9" i="1"/>
  <c r="H332" i="1"/>
  <c r="H14" i="1"/>
  <c r="H149" i="1"/>
  <c r="G144" i="1"/>
  <c r="G132" i="1" s="1"/>
  <c r="G134" i="1" s="1"/>
  <c r="H145" i="1"/>
  <c r="H133" i="1" l="1"/>
  <c r="H236" i="1"/>
  <c r="I225" i="1"/>
  <c r="I149" i="1"/>
  <c r="H144" i="1"/>
  <c r="I145" i="1" s="1"/>
  <c r="I133" i="1" s="1"/>
  <c r="G19" i="1"/>
  <c r="G21" i="1"/>
  <c r="G18" i="1"/>
  <c r="G20" i="1" s="1"/>
  <c r="I12" i="1"/>
  <c r="I13" i="1" s="1"/>
  <c r="I332" i="1"/>
  <c r="J8" i="1"/>
  <c r="I256" i="1"/>
  <c r="I333" i="1"/>
  <c r="I331" i="1"/>
  <c r="I9" i="1"/>
  <c r="I14" i="1"/>
  <c r="J136" i="1"/>
  <c r="I135" i="1"/>
  <c r="J138" i="1"/>
  <c r="J135" i="1" s="1"/>
  <c r="J20" i="1"/>
  <c r="I50" i="1"/>
  <c r="H46" i="1"/>
  <c r="H21" i="1"/>
  <c r="H18" i="1"/>
  <c r="H20" i="1" s="1"/>
  <c r="H19" i="1"/>
  <c r="H47" i="1"/>
  <c r="H132" i="1"/>
  <c r="H134" i="1" s="1"/>
  <c r="H48" i="1" l="1"/>
  <c r="J256" i="1"/>
  <c r="J9" i="1"/>
  <c r="J332" i="1"/>
  <c r="J331" i="1"/>
  <c r="J333" i="1"/>
  <c r="J12" i="1"/>
  <c r="J13" i="1" s="1"/>
  <c r="J149" i="1"/>
  <c r="J144" i="1" s="1"/>
  <c r="J132" i="1" s="1"/>
  <c r="J145" i="1"/>
  <c r="I144" i="1"/>
  <c r="I47" i="1"/>
  <c r="I132" i="1"/>
  <c r="I134" i="1" s="1"/>
  <c r="I236" i="1"/>
  <c r="J225" i="1"/>
  <c r="J236" i="1" s="1"/>
  <c r="J50" i="1"/>
  <c r="J46" i="1" s="1"/>
  <c r="I46" i="1"/>
  <c r="J47" i="1" s="1"/>
  <c r="I21" i="1"/>
  <c r="I19" i="1"/>
  <c r="I18" i="1"/>
  <c r="I20" i="1" l="1"/>
  <c r="I48" i="1"/>
  <c r="J133" i="1"/>
  <c r="J134" i="1" s="1"/>
  <c r="J48" i="1"/>
</calcChain>
</file>

<file path=xl/sharedStrings.xml><?xml version="1.0" encoding="utf-8"?>
<sst xmlns="http://schemas.openxmlformats.org/spreadsheetml/2006/main" count="831" uniqueCount="410">
  <si>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</si>
  <si>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</si>
  <si>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</si>
  <si>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</si>
  <si>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</si>
  <si>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</si>
  <si>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</si>
  <si>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</si>
  <si>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</si>
  <si>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</si>
  <si>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</si>
  <si>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</si>
  <si>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</si>
  <si>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</si>
  <si>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</si>
  <si>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</si>
  <si>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</si>
  <si>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</si>
  <si>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</si>
  <si>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</si>
  <si>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</si>
  <si>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</si>
  <si>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</si>
  <si>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</si>
  <si>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</si>
  <si>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</si>
  <si>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</si>
  <si>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</si>
  <si>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</si>
  <si>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</si>
  <si>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</si>
  <si>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</si>
  <si>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</si>
  <si>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</si>
  <si>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</si>
  <si>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</si>
  <si>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</si>
  <si>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</si>
  <si>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</si>
  <si>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</si>
  <si>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</si>
  <si>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</si>
  <si>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</si>
  <si>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</si>
  <si>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</si>
  <si>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</si>
  <si>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</si>
  <si>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</si>
  <si>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</si>
  <si>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</si>
  <si>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</si>
  <si>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</si>
  <si>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</si>
  <si>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</si>
  <si>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</si>
  <si>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</si>
  <si>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</si>
  <si>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</si>
  <si>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</si>
  <si>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</si>
  <si>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</si>
  <si>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</si>
  <si>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</si>
  <si>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</si>
  <si>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</si>
  <si>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</si>
  <si>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</si>
  <si>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</si>
  <si>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</si>
  <si>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</si>
  <si>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</si>
  <si>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</si>
  <si>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</si>
  <si>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</si>
  <si>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</si>
  <si>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</si>
  <si>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</si>
  <si>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</si>
  <si>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</si>
  <si>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</si>
  <si>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</si>
  <si>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</si>
  <si>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</si>
  <si>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</si>
  <si>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</si>
  <si>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</si>
  <si>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</si>
  <si>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</si>
  <si>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</si>
  <si>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</si>
  <si>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</si>
  <si>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</si>
  <si>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</si>
  <si>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</si>
  <si>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</si>
  <si>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</si>
  <si>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</si>
  <si>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</si>
  <si>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</si>
  <si>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</si>
  <si>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</si>
  <si>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</si>
  <si>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</si>
  <si>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</si>
  <si>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</si>
  <si>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</si>
  <si>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</si>
  <si>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</si>
  <si>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</si>
  <si>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</si>
  <si>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</si>
  <si>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</si>
  <si>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</si>
  <si>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</si>
  <si>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</si>
  <si>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</si>
  <si>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</si>
  <si>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</si>
  <si>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</si>
  <si>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</si>
  <si>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</si>
  <si>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</si>
  <si>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</si>
  <si>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</si>
  <si>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</si>
  <si>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</si>
  <si>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</si>
  <si>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</si>
  <si>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</si>
  <si>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</si>
  <si>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</si>
  <si>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</si>
  <si>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</si>
  <si>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</si>
  <si>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</si>
  <si>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</si>
  <si>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</si>
  <si>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</si>
  <si>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</si>
  <si>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</si>
  <si>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</si>
  <si>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</si>
  <si>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</si>
  <si>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</si>
  <si>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</si>
  <si>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</si>
  <si>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</si>
  <si>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</si>
  <si>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</si>
  <si>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</si>
  <si>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</si>
  <si>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</si>
  <si>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</si>
  <si>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</si>
  <si>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</si>
  <si>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</si>
  <si>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</si>
  <si>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</si>
  <si>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</si>
  <si>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</si>
  <si>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</si>
  <si>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</si>
  <si>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</si>
  <si>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</si>
  <si>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</si>
  <si>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</si>
  <si>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</si>
  <si>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</si>
  <si>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</si>
  <si>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</si>
  <si>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</si>
  <si>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</si>
  <si>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</si>
  <si>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</si>
  <si>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</si>
  <si>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</si>
  <si>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</si>
  <si>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</si>
  <si>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</si>
  <si>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</si>
  <si>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</si>
  <si>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</si>
  <si>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</si>
  <si>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</si>
  <si>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</si>
  <si>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</si>
  <si>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</si>
  <si>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</si>
  <si>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</si>
  <si>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</si>
  <si>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indexed="8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</si>
  <si>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</si>
  <si>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</si>
  <si>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</si>
  <si>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</si>
  <si>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</si>
  <si>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</si>
  <si>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</si>
  <si>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</si>
  <si>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</si>
  <si>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</si>
  <si>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</si>
  <si>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</si>
  <si>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</si>
  <si>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</si>
  <si>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</si>
  <si>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</si>
  <si>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</si>
  <si>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</si>
  <si>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</si>
  <si>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</si>
  <si>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</si>
  <si>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</si>
  <si>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</si>
  <si>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</si>
  <si>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</si>
  <si>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</si>
  <si>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</si>
  <si>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</si>
  <si>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</si>
  <si>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</si>
  <si>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</si>
  <si>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</si>
  <si>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</si>
  <si>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</si>
  <si>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</si>
  <si>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</si>
  <si>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</si>
  <si>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</si>
  <si>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</si>
  <si>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</si>
  <si>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</si>
  <si>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</si>
  <si>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</si>
  <si>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</si>
  <si>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</si>
  <si>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</si>
  <si>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</si>
  <si>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</si>
  <si>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</si>
  <si>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</si>
  <si>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</si>
  <si>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</si>
  <si>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</si>
  <si>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</si>
  <si>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</si>
  <si>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</si>
  <si>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</si>
  <si>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</si>
  <si>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</si>
  <si>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</si>
  <si>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</si>
  <si>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</si>
  <si>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</si>
  <si>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</si>
  <si>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</si>
  <si>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</si>
  <si>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</si>
  <si>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</si>
  <si>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</si>
  <si>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</si>
  <si>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</si>
  <si>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</si>
  <si>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</si>
  <si>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</si>
  <si>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</si>
  <si>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</si>
  <si>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</si>
  <si>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</si>
  <si>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</si>
  <si>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</si>
  <si>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</si>
  <si>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</si>
  <si>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</si>
  <si>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</si>
  <si>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</si>
  <si>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</si>
  <si>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</si>
  <si>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</si>
  <si>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</si>
  <si>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</si>
  <si>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</si>
  <si>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</si>
  <si>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</si>
  <si>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</si>
  <si>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</si>
  <si>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</si>
  <si>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</si>
  <si>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</si>
  <si>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</si>
  <si>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</si>
  <si>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</si>
  <si>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</si>
  <si>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</si>
  <si>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</si>
  <si>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</si>
  <si>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</si>
  <si>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</si>
  <si>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     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</si>
  <si>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</si>
  <si>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</si>
  <si>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</si>
  <si>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</si>
  <si>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>тонн</t>
  </si>
  <si>
    <t>Сахарная свекла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</si>
  <si>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</si>
  <si>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</si>
  <si>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</si>
  <si>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</si>
  <si>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</si>
  <si>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</si>
  <si>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</si>
  <si>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</si>
  <si>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</si>
  <si>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</si>
  <si>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</si>
  <si>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</si>
  <si>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</si>
  <si>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</si>
  <si>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</si>
  <si>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</si>
  <si>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</si>
  <si>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</si>
  <si>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</si>
  <si>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</si>
  <si>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</si>
  <si>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</si>
  <si>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</si>
  <si>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</si>
  <si>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</si>
  <si>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</si>
  <si>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</si>
  <si>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</si>
  <si>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</si>
  <si>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</si>
  <si>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</si>
  <si>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</si>
  <si>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</si>
  <si>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>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</si>
  <si>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</si>
  <si>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</si>
  <si>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</si>
  <si>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</si>
  <si>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</si>
  <si>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</si>
  <si>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</si>
  <si>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</si>
  <si>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</si>
  <si>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</si>
  <si>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</si>
  <si>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</si>
  <si>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</si>
  <si>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</si>
  <si>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</si>
  <si>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</si>
  <si>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</si>
  <si>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</si>
  <si>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</si>
  <si>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>Обувь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</si>
  <si>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</si>
  <si>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</si>
  <si>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</si>
  <si>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</si>
  <si>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</si>
  <si>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</si>
  <si>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</si>
  <si>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</si>
  <si>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</si>
  <si>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</si>
  <si>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</si>
  <si>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</si>
  <si>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</si>
  <si>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</si>
  <si>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</si>
  <si>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>Удобрения минеральные или химические 
 (в пересчете на 100% питательных веществ)</t>
  </si>
  <si>
    <t>37</t>
  </si>
  <si>
    <t>Полимеры этилена в первичных формах</t>
  </si>
  <si>
    <t>38</t>
  </si>
  <si>
    <t>Портландцемент, цемент глиноземистый, цемент шлаковый  и аналогичные гидравлические цементы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</si>
  <si>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</si>
  <si>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</si>
  <si>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</si>
  <si>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</si>
  <si>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</si>
  <si>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</si>
  <si>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</si>
  <si>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</si>
  <si>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</si>
  <si>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</si>
  <si>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43</t>
  </si>
  <si>
    <t>Холодильники и морозильники бытовые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</si>
  <si>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</si>
  <si>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</si>
  <si>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</si>
  <si>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</si>
  <si>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</si>
  <si>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</si>
  <si>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</si>
  <si>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</si>
  <si>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</si>
  <si>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</si>
  <si>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</si>
  <si>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</si>
  <si>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</si>
  <si>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</si>
  <si>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</si>
  <si>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</si>
  <si>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Другие виды продукции (указать какие)</t>
  </si>
  <si>
    <t>В натуральном выражении</t>
  </si>
  <si>
    <t xml:space="preserve"> муниципального образования Сланцевский муниципальный район Ленинградской области на 2020 - 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</si>
</sst>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  <font>
      <sz val="10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7" fillId="0" borderId="0"/>
  </cellStyleXfs>
  <cellXfs count="10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0" fillId="0" borderId="0" xfId="2" applyFont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 applyProtection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2"/>
    </xf>
    <xf numFmtId="49" fontId="5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13" fillId="3" borderId="1" xfId="1" applyFont="1" applyFill="1" applyBorder="1" applyAlignment="1" applyProtection="1">
      <alignment horizontal="left" vertical="center" wrapText="1" shrinkToFit="1"/>
    </xf>
    <xf numFmtId="0" fontId="13" fillId="3" borderId="1" xfId="1" applyFont="1" applyFill="1" applyBorder="1" applyAlignment="1" applyProtection="1">
      <alignment horizontal="left" vertical="center" wrapText="1"/>
    </xf>
    <xf numFmtId="165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justify" vertical="top" wrapText="1"/>
    </xf>
    <xf numFmtId="0" fontId="13" fillId="3" borderId="1" xfId="1" applyFont="1" applyFill="1" applyBorder="1" applyAlignment="1" applyProtection="1">
      <alignment horizontal="left" vertical="top" wrapText="1" shrinkToFit="1"/>
    </xf>
    <xf numFmtId="0" fontId="13" fillId="3" borderId="1" xfId="1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 indent="2"/>
    </xf>
    <xf numFmtId="0" fontId="3" fillId="2" borderId="0" xfId="0" applyFont="1" applyFill="1" applyBorder="1" applyAlignment="1">
      <alignment horizontal="justify" vertical="top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0" fillId="0" borderId="0" xfId="2" applyFont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5">
    <cellStyle name="TableStyleLight1" xfId="1"/>
    <cellStyle name="Гиперссылка" xfId="2" builtinId="8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showWhiteSpace="0" topLeftCell="A231" zoomScale="75" zoomScaleNormal="75" zoomScaleSheetLayoutView="120" zoomScalePageLayoutView="120" workbookViewId="0">
      <selection activeCell="K237" sqref="K237:K238"/>
    </sheetView>
  </sheetViews>
  <sheetFormatPr defaultRowHeight="14.4" x14ac:dyDescent="0.3"/>
  <cols>
    <col min="1" max="1" width="6.44140625" style="2" customWidth="1"/>
    <col min="2" max="2" width="46.21875" customWidth="1"/>
    <col min="3" max="3" width="15.77734375" customWidth="1"/>
    <col min="4" max="4" width="12" style="49" customWidth="1"/>
    <col min="5" max="5" width="13.21875" customWidth="1"/>
    <col min="6" max="6" width="12.109375" customWidth="1"/>
    <col min="7" max="7" width="13.77734375" customWidth="1"/>
    <col min="8" max="8" width="13.88671875" customWidth="1"/>
    <col min="9" max="9" width="13.44140625" customWidth="1"/>
    <col min="10" max="10" width="13.109375" customWidth="1"/>
    <col min="11" max="11" width="13.21875" customWidth="1"/>
  </cols>
  <sheetData>
    <row r="1" spans="1:11" ht="38.25" customHeight="1" x14ac:dyDescent="0.3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1" ht="18" customHeight="1" x14ac:dyDescent="0.35">
      <c r="A2" s="92" t="s">
        <v>297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" customHeight="1" x14ac:dyDescent="0.35">
      <c r="A3" s="92" t="s">
        <v>409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41" customFormat="1" ht="12" customHeight="1" x14ac:dyDescent="0.35">
      <c r="A4" s="40"/>
      <c r="B4" s="40"/>
      <c r="C4" s="40"/>
      <c r="D4" s="44"/>
      <c r="E4" s="40"/>
      <c r="F4" s="40"/>
      <c r="G4" s="40"/>
      <c r="H4" s="40"/>
      <c r="I4" s="40"/>
      <c r="J4" s="40"/>
      <c r="K4" s="40"/>
    </row>
    <row r="5" spans="1:11" ht="21" customHeight="1" x14ac:dyDescent="0.3">
      <c r="A5" s="81" t="s">
        <v>0</v>
      </c>
      <c r="B5" s="81" t="s">
        <v>1</v>
      </c>
      <c r="C5" s="81" t="s">
        <v>2</v>
      </c>
      <c r="D5" s="9" t="s">
        <v>3</v>
      </c>
      <c r="E5" s="9" t="s">
        <v>4</v>
      </c>
      <c r="F5" s="83" t="s">
        <v>5</v>
      </c>
      <c r="G5" s="84"/>
      <c r="H5" s="84"/>
      <c r="I5" s="84"/>
      <c r="J5" s="84"/>
      <c r="K5" s="85"/>
    </row>
    <row r="6" spans="1:11" ht="21.75" customHeight="1" x14ac:dyDescent="0.3">
      <c r="A6" s="81"/>
      <c r="B6" s="81"/>
      <c r="C6" s="81"/>
      <c r="D6" s="10">
        <v>2018</v>
      </c>
      <c r="E6" s="9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</row>
    <row r="7" spans="1:11" ht="20.25" customHeight="1" x14ac:dyDescent="0.3">
      <c r="A7" s="11" t="s">
        <v>6</v>
      </c>
      <c r="B7" s="81" t="s">
        <v>7</v>
      </c>
      <c r="C7" s="81"/>
      <c r="D7" s="81"/>
      <c r="E7" s="81"/>
      <c r="F7" s="81"/>
      <c r="G7" s="81"/>
      <c r="H7" s="81"/>
      <c r="I7" s="81"/>
      <c r="J7" s="81"/>
    </row>
    <row r="8" spans="1:11" ht="31.5" customHeight="1" x14ac:dyDescent="0.3">
      <c r="A8" s="91">
        <v>1</v>
      </c>
      <c r="B8" s="12" t="s">
        <v>8</v>
      </c>
      <c r="C8" s="12" t="s">
        <v>9</v>
      </c>
      <c r="D8" s="23">
        <v>42494</v>
      </c>
      <c r="E8" s="23">
        <f t="shared" ref="E8:J8" si="0">D8+D15-D16+D17</f>
        <v>42195</v>
      </c>
      <c r="F8" s="23">
        <f t="shared" si="0"/>
        <v>41908</v>
      </c>
      <c r="G8" s="23">
        <f t="shared" si="0"/>
        <v>41631</v>
      </c>
      <c r="H8" s="23">
        <f t="shared" si="0"/>
        <v>41365</v>
      </c>
      <c r="I8" s="23">
        <f t="shared" si="0"/>
        <v>41112</v>
      </c>
      <c r="J8" s="23">
        <f t="shared" si="0"/>
        <v>40866</v>
      </c>
      <c r="K8" s="23">
        <v>40866</v>
      </c>
    </row>
    <row r="9" spans="1:11" ht="13.5" customHeight="1" x14ac:dyDescent="0.3">
      <c r="A9" s="91"/>
      <c r="B9" s="12" t="s">
        <v>10</v>
      </c>
      <c r="C9" s="15" t="s">
        <v>11</v>
      </c>
      <c r="D9" s="23">
        <v>99.3</v>
      </c>
      <c r="E9" s="16">
        <f t="shared" ref="E9:J9" si="1">E8/D8*100</f>
        <v>99.296371252412115</v>
      </c>
      <c r="F9" s="16">
        <f t="shared" si="1"/>
        <v>99.319824623770586</v>
      </c>
      <c r="G9" s="16">
        <f t="shared" si="1"/>
        <v>99.339028347809489</v>
      </c>
      <c r="H9" s="16">
        <f t="shared" si="1"/>
        <v>99.361053061420577</v>
      </c>
      <c r="I9" s="16">
        <f t="shared" si="1"/>
        <v>99.38837181191829</v>
      </c>
      <c r="J9" s="16">
        <f t="shared" si="1"/>
        <v>99.40163455925277</v>
      </c>
      <c r="K9" s="16">
        <v>99.40163455925277</v>
      </c>
    </row>
    <row r="10" spans="1:11" x14ac:dyDescent="0.3">
      <c r="A10" s="91" t="s">
        <v>12</v>
      </c>
      <c r="B10" s="12" t="s">
        <v>13</v>
      </c>
      <c r="C10" s="15" t="s">
        <v>9</v>
      </c>
      <c r="D10" s="23">
        <v>32337</v>
      </c>
      <c r="E10" s="53">
        <v>32179</v>
      </c>
      <c r="F10" s="53">
        <v>31965</v>
      </c>
      <c r="G10" s="53">
        <v>31758</v>
      </c>
      <c r="H10" s="53">
        <v>31557</v>
      </c>
      <c r="I10" s="53">
        <v>31364</v>
      </c>
      <c r="J10" s="53">
        <v>31171</v>
      </c>
      <c r="K10" s="53">
        <v>31171</v>
      </c>
    </row>
    <row r="11" spans="1:11" ht="14.25" customHeight="1" x14ac:dyDescent="0.3">
      <c r="A11" s="91"/>
      <c r="B11" s="12" t="s">
        <v>10</v>
      </c>
      <c r="C11" s="15" t="s">
        <v>11</v>
      </c>
      <c r="D11" s="45">
        <v>99.5</v>
      </c>
      <c r="E11" s="16">
        <f t="shared" ref="E11:J11" si="2">E10/D10*100</f>
        <v>99.511395614930265</v>
      </c>
      <c r="F11" s="16">
        <f t="shared" si="2"/>
        <v>99.334970011498186</v>
      </c>
      <c r="G11" s="16">
        <f t="shared" si="2"/>
        <v>99.352416705771944</v>
      </c>
      <c r="H11" s="16">
        <f t="shared" si="2"/>
        <v>99.367088607594937</v>
      </c>
      <c r="I11" s="16">
        <f t="shared" si="2"/>
        <v>99.388408277085901</v>
      </c>
      <c r="J11" s="16">
        <f t="shared" si="2"/>
        <v>99.384644815712292</v>
      </c>
      <c r="K11" s="16">
        <v>99.384644815712292</v>
      </c>
    </row>
    <row r="12" spans="1:11" ht="17.25" customHeight="1" x14ac:dyDescent="0.3">
      <c r="A12" s="91" t="s">
        <v>14</v>
      </c>
      <c r="B12" s="12" t="s">
        <v>15</v>
      </c>
      <c r="C12" s="15" t="s">
        <v>9</v>
      </c>
      <c r="D12" s="23">
        <f t="shared" ref="D12:J12" si="3">D8-D10</f>
        <v>10157</v>
      </c>
      <c r="E12" s="53">
        <f t="shared" si="3"/>
        <v>10016</v>
      </c>
      <c r="F12" s="53">
        <f t="shared" si="3"/>
        <v>9943</v>
      </c>
      <c r="G12" s="53">
        <f t="shared" si="3"/>
        <v>9873</v>
      </c>
      <c r="H12" s="53">
        <f t="shared" si="3"/>
        <v>9808</v>
      </c>
      <c r="I12" s="53">
        <f t="shared" si="3"/>
        <v>9748</v>
      </c>
      <c r="J12" s="53">
        <f t="shared" si="3"/>
        <v>9695</v>
      </c>
      <c r="K12" s="53">
        <v>9695</v>
      </c>
    </row>
    <row r="13" spans="1:11" ht="20.25" customHeight="1" x14ac:dyDescent="0.3">
      <c r="A13" s="91"/>
      <c r="B13" s="12" t="s">
        <v>16</v>
      </c>
      <c r="C13" s="15" t="s">
        <v>11</v>
      </c>
      <c r="D13" s="23">
        <v>98.8</v>
      </c>
      <c r="E13" s="16">
        <f t="shared" ref="E13:J13" si="4">E12/D12*100</f>
        <v>98.611794821305494</v>
      </c>
      <c r="F13" s="16">
        <f t="shared" si="4"/>
        <v>99.271166134185307</v>
      </c>
      <c r="G13" s="16">
        <f t="shared" si="4"/>
        <v>99.295987126621739</v>
      </c>
      <c r="H13" s="16">
        <f t="shared" si="4"/>
        <v>99.341638812924131</v>
      </c>
      <c r="I13" s="16">
        <f t="shared" si="4"/>
        <v>99.388254486133761</v>
      </c>
      <c r="J13" s="16">
        <f t="shared" si="4"/>
        <v>99.456298727944187</v>
      </c>
      <c r="K13" s="16">
        <v>99.456298727944187</v>
      </c>
    </row>
    <row r="14" spans="1:11" ht="22.5" customHeight="1" x14ac:dyDescent="0.3">
      <c r="A14" s="17" t="s">
        <v>17</v>
      </c>
      <c r="B14" s="13" t="s">
        <v>18</v>
      </c>
      <c r="C14" s="14" t="s">
        <v>9</v>
      </c>
      <c r="D14" s="54">
        <f t="shared" ref="D14:I14" si="5">(D8+E8)/2</f>
        <v>42344.5</v>
      </c>
      <c r="E14" s="55">
        <f t="shared" si="5"/>
        <v>42051.5</v>
      </c>
      <c r="F14" s="55">
        <f t="shared" si="5"/>
        <v>41769.5</v>
      </c>
      <c r="G14" s="55">
        <f t="shared" si="5"/>
        <v>41498</v>
      </c>
      <c r="H14" s="55">
        <f t="shared" si="5"/>
        <v>41238.5</v>
      </c>
      <c r="I14" s="55">
        <f t="shared" si="5"/>
        <v>40989</v>
      </c>
      <c r="J14" s="55">
        <v>40731</v>
      </c>
      <c r="K14" s="55">
        <v>40731</v>
      </c>
    </row>
    <row r="15" spans="1:11" ht="21.75" customHeight="1" x14ac:dyDescent="0.3">
      <c r="A15" s="18">
        <v>2</v>
      </c>
      <c r="B15" s="12" t="s">
        <v>19</v>
      </c>
      <c r="C15" s="15" t="s">
        <v>9</v>
      </c>
      <c r="D15" s="10">
        <v>278</v>
      </c>
      <c r="E15" s="10">
        <v>295</v>
      </c>
      <c r="F15" s="10">
        <f>E15+5</f>
        <v>300</v>
      </c>
      <c r="G15" s="10">
        <f>F15+5</f>
        <v>305</v>
      </c>
      <c r="H15" s="10">
        <f>G15+4</f>
        <v>309</v>
      </c>
      <c r="I15" s="10">
        <f>H15</f>
        <v>309</v>
      </c>
      <c r="J15" s="10">
        <f>I15</f>
        <v>309</v>
      </c>
      <c r="K15" s="10">
        <v>309</v>
      </c>
    </row>
    <row r="16" spans="1:11" ht="18" customHeight="1" x14ac:dyDescent="0.3">
      <c r="A16" s="18">
        <v>3</v>
      </c>
      <c r="B16" s="12" t="s">
        <v>20</v>
      </c>
      <c r="C16" s="15" t="s">
        <v>9</v>
      </c>
      <c r="D16" s="10">
        <v>758</v>
      </c>
      <c r="E16" s="10">
        <v>762</v>
      </c>
      <c r="F16" s="10">
        <f>E16-5</f>
        <v>757</v>
      </c>
      <c r="G16" s="10">
        <f>F16-6</f>
        <v>751</v>
      </c>
      <c r="H16" s="10">
        <f>G16-9</f>
        <v>742</v>
      </c>
      <c r="I16" s="10">
        <f>H16-7</f>
        <v>735</v>
      </c>
      <c r="J16" s="10">
        <f>I16-4</f>
        <v>731</v>
      </c>
      <c r="K16" s="10">
        <v>731</v>
      </c>
    </row>
    <row r="17" spans="1:11" ht="24.75" customHeight="1" x14ac:dyDescent="0.3">
      <c r="A17" s="18">
        <v>4</v>
      </c>
      <c r="B17" s="12" t="s">
        <v>21</v>
      </c>
      <c r="C17" s="15" t="s">
        <v>9</v>
      </c>
      <c r="D17" s="10">
        <v>181</v>
      </c>
      <c r="E17" s="10">
        <v>180</v>
      </c>
      <c r="F17" s="10">
        <v>180</v>
      </c>
      <c r="G17" s="10">
        <v>180</v>
      </c>
      <c r="H17" s="10">
        <v>180</v>
      </c>
      <c r="I17" s="10">
        <v>180</v>
      </c>
      <c r="J17" s="10">
        <v>180</v>
      </c>
      <c r="K17" s="10">
        <v>180</v>
      </c>
    </row>
    <row r="18" spans="1:11" ht="27" customHeight="1" x14ac:dyDescent="0.3">
      <c r="A18" s="18">
        <v>5</v>
      </c>
      <c r="B18" s="12" t="s">
        <v>22</v>
      </c>
      <c r="C18" s="15" t="s">
        <v>23</v>
      </c>
      <c r="D18" s="46">
        <f>D15/D8*1000</f>
        <v>6.5421000611851081</v>
      </c>
      <c r="E18" s="46">
        <f t="shared" ref="E18:J18" si="6">E15/E14*1000</f>
        <v>7.0152075431316359</v>
      </c>
      <c r="F18" s="46">
        <f t="shared" si="6"/>
        <v>7.1822741474042067</v>
      </c>
      <c r="G18" s="46">
        <f t="shared" si="6"/>
        <v>7.3497517952672418</v>
      </c>
      <c r="H18" s="46">
        <f t="shared" si="6"/>
        <v>7.4929980479406382</v>
      </c>
      <c r="I18" s="46">
        <f t="shared" si="6"/>
        <v>7.5386079191978332</v>
      </c>
      <c r="J18" s="46">
        <f t="shared" si="6"/>
        <v>7.5863592840833762</v>
      </c>
      <c r="K18" s="46">
        <v>7.5863592840833762</v>
      </c>
    </row>
    <row r="19" spans="1:11" ht="31.5" customHeight="1" x14ac:dyDescent="0.3">
      <c r="A19" s="18">
        <v>6</v>
      </c>
      <c r="B19" s="12" t="s">
        <v>24</v>
      </c>
      <c r="C19" s="15" t="s">
        <v>23</v>
      </c>
      <c r="D19" s="46">
        <f>D16/D8*1000</f>
        <v>17.837812397044289</v>
      </c>
      <c r="E19" s="46">
        <f t="shared" ref="E19:J19" si="7">E16/E14*1000</f>
        <v>18.120637789377312</v>
      </c>
      <c r="F19" s="46">
        <f t="shared" si="7"/>
        <v>18.123271765283281</v>
      </c>
      <c r="G19" s="46">
        <f t="shared" si="7"/>
        <v>18.097257699166224</v>
      </c>
      <c r="H19" s="46">
        <f t="shared" si="7"/>
        <v>17.992894988905999</v>
      </c>
      <c r="I19" s="46">
        <f t="shared" si="7"/>
        <v>17.931640196150184</v>
      </c>
      <c r="J19" s="46">
        <f t="shared" si="7"/>
        <v>17.947018241634137</v>
      </c>
      <c r="K19" s="46">
        <v>17.947018241634137</v>
      </c>
    </row>
    <row r="20" spans="1:11" ht="30" customHeight="1" x14ac:dyDescent="0.3">
      <c r="A20" s="18">
        <v>7</v>
      </c>
      <c r="B20" s="12" t="s">
        <v>25</v>
      </c>
      <c r="C20" s="15" t="s">
        <v>23</v>
      </c>
      <c r="D20" s="46">
        <f t="shared" ref="D20:J20" si="8">D18-D19</f>
        <v>-11.29571233585918</v>
      </c>
      <c r="E20" s="46">
        <f t="shared" si="8"/>
        <v>-11.105430246245676</v>
      </c>
      <c r="F20" s="46">
        <f t="shared" si="8"/>
        <v>-10.940997617879074</v>
      </c>
      <c r="G20" s="46">
        <f t="shared" si="8"/>
        <v>-10.747505903898983</v>
      </c>
      <c r="H20" s="46">
        <f t="shared" si="8"/>
        <v>-10.49989694096536</v>
      </c>
      <c r="I20" s="46">
        <f t="shared" si="8"/>
        <v>-10.393032276952351</v>
      </c>
      <c r="J20" s="46">
        <f t="shared" si="8"/>
        <v>-10.360658957550761</v>
      </c>
      <c r="K20" s="46">
        <v>-10.360658957550761</v>
      </c>
    </row>
    <row r="21" spans="1:11" ht="36.75" customHeight="1" x14ac:dyDescent="0.3">
      <c r="A21" s="18">
        <v>8</v>
      </c>
      <c r="B21" s="12" t="s">
        <v>26</v>
      </c>
      <c r="C21" s="15" t="s">
        <v>23</v>
      </c>
      <c r="D21" s="46">
        <f>D17/D8*1000</f>
        <v>4.259424859980232</v>
      </c>
      <c r="E21" s="46">
        <f t="shared" ref="E21:J21" si="9">E17/E14*1000</f>
        <v>4.2804656195379476</v>
      </c>
      <c r="F21" s="46">
        <f t="shared" si="9"/>
        <v>4.3093644884425242</v>
      </c>
      <c r="G21" s="46">
        <f t="shared" si="9"/>
        <v>4.3375584365511592</v>
      </c>
      <c r="H21" s="46">
        <f t="shared" si="9"/>
        <v>4.3648532318100806</v>
      </c>
      <c r="I21" s="46">
        <f t="shared" si="9"/>
        <v>4.3914220888531066</v>
      </c>
      <c r="J21" s="46">
        <f t="shared" si="9"/>
        <v>4.4192384179126458</v>
      </c>
      <c r="K21" s="46">
        <v>4.4192384179126458</v>
      </c>
    </row>
    <row r="22" spans="1:11" ht="39" customHeight="1" x14ac:dyDescent="0.35">
      <c r="A22" s="88"/>
      <c r="B22" s="88"/>
      <c r="C22" s="88"/>
      <c r="D22" s="88"/>
      <c r="E22" s="88"/>
      <c r="F22" s="88"/>
      <c r="G22" s="88"/>
      <c r="H22" s="88"/>
      <c r="I22" s="6"/>
      <c r="J22" s="6"/>
      <c r="K22" s="6"/>
    </row>
    <row r="23" spans="1:11" ht="23.25" customHeight="1" x14ac:dyDescent="0.3">
      <c r="A23" s="81" t="s">
        <v>0</v>
      </c>
      <c r="B23" s="81" t="s">
        <v>1</v>
      </c>
      <c r="C23" s="81" t="s">
        <v>2</v>
      </c>
      <c r="D23" s="9" t="s">
        <v>3</v>
      </c>
      <c r="E23" s="9" t="s">
        <v>4</v>
      </c>
      <c r="F23" s="83" t="s">
        <v>5</v>
      </c>
      <c r="G23" s="84"/>
      <c r="H23" s="84"/>
      <c r="I23" s="84"/>
      <c r="J23" s="84"/>
      <c r="K23" s="85"/>
    </row>
    <row r="24" spans="1:11" ht="18" customHeight="1" x14ac:dyDescent="0.3">
      <c r="A24" s="81"/>
      <c r="B24" s="81"/>
      <c r="C24" s="81"/>
      <c r="D24" s="10">
        <v>2018</v>
      </c>
      <c r="E24" s="9">
        <v>2019</v>
      </c>
      <c r="F24" s="10">
        <v>2020</v>
      </c>
      <c r="G24" s="10">
        <v>2021</v>
      </c>
      <c r="H24" s="10">
        <v>2022</v>
      </c>
      <c r="I24" s="10">
        <v>2023</v>
      </c>
      <c r="J24" s="10">
        <v>2024</v>
      </c>
      <c r="K24" s="10">
        <v>2025</v>
      </c>
    </row>
    <row r="25" spans="1:11" ht="15.75" customHeight="1" x14ac:dyDescent="0.3">
      <c r="A25" s="20" t="s">
        <v>27</v>
      </c>
      <c r="B25" s="87" t="s">
        <v>28</v>
      </c>
      <c r="C25" s="87"/>
      <c r="D25" s="87"/>
      <c r="E25" s="87"/>
      <c r="F25" s="87"/>
      <c r="G25" s="87"/>
      <c r="H25" s="87"/>
      <c r="I25" s="87"/>
      <c r="J25" s="87"/>
    </row>
    <row r="26" spans="1:11" ht="27.75" customHeight="1" x14ac:dyDescent="0.3">
      <c r="A26" s="18">
        <v>1</v>
      </c>
      <c r="B26" s="12" t="s">
        <v>29</v>
      </c>
      <c r="C26" s="10" t="s">
        <v>9</v>
      </c>
      <c r="D26" s="10">
        <v>14996</v>
      </c>
      <c r="E26" s="55">
        <f>D26/1.015</f>
        <v>14774.384236453203</v>
      </c>
      <c r="F26" s="55">
        <f>E26/1.012</f>
        <v>14599.193909538737</v>
      </c>
      <c r="G26" s="55">
        <f>F26-15</f>
        <v>14584.193909538737</v>
      </c>
      <c r="H26" s="55">
        <f>G26-12</f>
        <v>14572.193909538737</v>
      </c>
      <c r="I26" s="55">
        <f>H26</f>
        <v>14572.193909538737</v>
      </c>
      <c r="J26" s="55">
        <f>I26-2</f>
        <v>14570.193909538737</v>
      </c>
      <c r="K26" s="55">
        <v>14570.193909538737</v>
      </c>
    </row>
    <row r="27" spans="1:11" ht="33" customHeight="1" x14ac:dyDescent="0.3">
      <c r="A27" s="18" t="s">
        <v>30</v>
      </c>
      <c r="B27" s="21" t="s">
        <v>31</v>
      </c>
      <c r="C27" s="10" t="s">
        <v>11</v>
      </c>
      <c r="D27" s="10">
        <v>0.9</v>
      </c>
      <c r="E27" s="56">
        <v>0.95</v>
      </c>
      <c r="F27" s="56">
        <v>0.95</v>
      </c>
      <c r="G27" s="56">
        <v>0.94</v>
      </c>
      <c r="H27" s="56">
        <v>0.94</v>
      </c>
      <c r="I27" s="56">
        <v>0.92100000000000004</v>
      </c>
      <c r="J27" s="56">
        <v>0.92</v>
      </c>
      <c r="K27" s="56">
        <v>0.92</v>
      </c>
    </row>
    <row r="28" spans="1:11" ht="41.25" customHeight="1" x14ac:dyDescent="0.3">
      <c r="A28" s="18" t="s">
        <v>32</v>
      </c>
      <c r="B28" s="21" t="s">
        <v>33</v>
      </c>
      <c r="C28" s="10" t="s">
        <v>9</v>
      </c>
      <c r="D28" s="10">
        <v>207</v>
      </c>
      <c r="E28" s="55">
        <v>220</v>
      </c>
      <c r="F28" s="55">
        <v>220</v>
      </c>
      <c r="G28" s="55">
        <v>215</v>
      </c>
      <c r="H28" s="55">
        <v>215</v>
      </c>
      <c r="I28" s="55">
        <v>210</v>
      </c>
      <c r="J28" s="55">
        <v>210</v>
      </c>
      <c r="K28" s="55">
        <v>210</v>
      </c>
    </row>
    <row r="29" spans="1:11" ht="32.25" customHeight="1" x14ac:dyDescent="0.3">
      <c r="A29" s="18" t="s">
        <v>34</v>
      </c>
      <c r="B29" s="21" t="s">
        <v>35</v>
      </c>
      <c r="C29" s="10" t="s">
        <v>36</v>
      </c>
      <c r="D29" s="10">
        <v>331</v>
      </c>
      <c r="E29" s="55">
        <v>300</v>
      </c>
      <c r="F29" s="55">
        <v>300</v>
      </c>
      <c r="G29" s="55">
        <v>320</v>
      </c>
      <c r="H29" s="55">
        <v>320</v>
      </c>
      <c r="I29" s="55">
        <v>310</v>
      </c>
      <c r="J29" s="55">
        <v>315</v>
      </c>
      <c r="K29" s="55">
        <v>315</v>
      </c>
    </row>
    <row r="30" spans="1:11" s="1" customFormat="1" ht="18.75" customHeight="1" x14ac:dyDescent="0.3">
      <c r="A30" s="17" t="s">
        <v>37</v>
      </c>
      <c r="B30" s="22" t="s">
        <v>38</v>
      </c>
      <c r="C30" s="23" t="s">
        <v>36</v>
      </c>
      <c r="D30" s="23">
        <v>409</v>
      </c>
      <c r="E30" s="55">
        <v>275</v>
      </c>
      <c r="F30" s="55">
        <v>275</v>
      </c>
      <c r="G30" s="55">
        <v>275</v>
      </c>
      <c r="H30" s="55">
        <v>275</v>
      </c>
      <c r="I30" s="55">
        <v>275</v>
      </c>
      <c r="J30" s="55">
        <v>275</v>
      </c>
      <c r="K30" s="55">
        <v>275</v>
      </c>
    </row>
    <row r="31" spans="1:11" s="1" customFormat="1" ht="14.25" customHeight="1" x14ac:dyDescent="0.3">
      <c r="A31" s="17" t="s">
        <v>39</v>
      </c>
      <c r="B31" s="13" t="s">
        <v>40</v>
      </c>
      <c r="C31" s="23" t="s">
        <v>36</v>
      </c>
      <c r="D31" s="23"/>
      <c r="E31" s="55">
        <v>23</v>
      </c>
      <c r="F31" s="55">
        <v>23</v>
      </c>
      <c r="G31" s="55">
        <v>23</v>
      </c>
      <c r="H31" s="55">
        <v>23</v>
      </c>
      <c r="I31" s="55">
        <v>23</v>
      </c>
      <c r="J31" s="55">
        <v>23</v>
      </c>
      <c r="K31" s="55">
        <v>23</v>
      </c>
    </row>
    <row r="32" spans="1:11" s="1" customFormat="1" ht="16.5" customHeight="1" x14ac:dyDescent="0.3">
      <c r="A32" s="17" t="s">
        <v>41</v>
      </c>
      <c r="B32" s="13" t="s">
        <v>42</v>
      </c>
      <c r="C32" s="23" t="s">
        <v>36</v>
      </c>
      <c r="D32" s="23"/>
      <c r="E32" s="55">
        <v>252</v>
      </c>
      <c r="F32" s="55">
        <v>252</v>
      </c>
      <c r="G32" s="55">
        <v>252</v>
      </c>
      <c r="H32" s="55">
        <v>252</v>
      </c>
      <c r="I32" s="55">
        <v>252</v>
      </c>
      <c r="J32" s="55">
        <v>252</v>
      </c>
      <c r="K32" s="55">
        <v>252</v>
      </c>
    </row>
    <row r="33" spans="1:11" s="1" customFormat="1" ht="45.6" customHeight="1" x14ac:dyDescent="0.3">
      <c r="A33" s="17" t="s">
        <v>43</v>
      </c>
      <c r="B33" s="24" t="s">
        <v>44</v>
      </c>
      <c r="C33" s="25" t="s">
        <v>9</v>
      </c>
      <c r="D33" s="79">
        <v>5868</v>
      </c>
      <c r="E33" s="55">
        <f>D33/1.005</f>
        <v>5838.8059701492548</v>
      </c>
      <c r="F33" s="55">
        <f>E33*1.0198</f>
        <v>5954.4143283582107</v>
      </c>
      <c r="G33" s="55">
        <f>F33*1.0198</f>
        <v>6072.3117320597039</v>
      </c>
      <c r="H33" s="55">
        <f>G33*1.008</f>
        <v>6120.8902259161814</v>
      </c>
      <c r="I33" s="55">
        <f>H33*1.005</f>
        <v>6151.4946770457618</v>
      </c>
      <c r="J33" s="55">
        <f>I33*1.001</f>
        <v>6157.6461717228067</v>
      </c>
      <c r="K33" s="55">
        <v>6157.6461717228067</v>
      </c>
    </row>
    <row r="34" spans="1:11" s="1" customFormat="1" ht="40.5" customHeight="1" x14ac:dyDescent="0.3">
      <c r="A34" s="17" t="s">
        <v>45</v>
      </c>
      <c r="B34" s="24" t="s">
        <v>46</v>
      </c>
      <c r="C34" s="25" t="s">
        <v>47</v>
      </c>
      <c r="D34" s="25">
        <v>35185</v>
      </c>
      <c r="E34" s="55">
        <f>D34*1.02172</f>
        <v>35949.218199999996</v>
      </c>
      <c r="F34" s="55">
        <f>E34*1.02172</f>
        <v>36730.035219303994</v>
      </c>
      <c r="G34" s="55">
        <f>F34*1.02172</f>
        <v>37527.811584267278</v>
      </c>
      <c r="H34" s="55">
        <f>D34*1.087</f>
        <v>38246.095000000001</v>
      </c>
      <c r="I34" s="55">
        <f>(J34+H34)/2</f>
        <v>39284.052499999998</v>
      </c>
      <c r="J34" s="55">
        <f>D34*1.146</f>
        <v>40322.009999999995</v>
      </c>
      <c r="K34" s="55">
        <v>40322.009999999995</v>
      </c>
    </row>
    <row r="35" spans="1:11" s="1" customFormat="1" ht="44.25" customHeight="1" x14ac:dyDescent="0.3">
      <c r="A35" s="26" t="s">
        <v>48</v>
      </c>
      <c r="B35" s="24" t="s">
        <v>49</v>
      </c>
      <c r="C35" s="25" t="s">
        <v>50</v>
      </c>
      <c r="D35" s="56">
        <f t="shared" ref="D35:J35" si="10">D34*D33*12/1000</f>
        <v>2477586.96</v>
      </c>
      <c r="E35" s="56">
        <f t="shared" si="10"/>
        <v>2518806.1181802987</v>
      </c>
      <c r="F35" s="56">
        <f t="shared" si="10"/>
        <v>2624470.1758911051</v>
      </c>
      <c r="G35" s="56">
        <f t="shared" si="10"/>
        <v>2734566.846740067</v>
      </c>
      <c r="H35" s="56">
        <f t="shared" si="10"/>
        <v>2809201.7887795409</v>
      </c>
      <c r="I35" s="56">
        <f t="shared" si="10"/>
        <v>2899867.678158435</v>
      </c>
      <c r="J35" s="56">
        <f t="shared" si="10"/>
        <v>2979464.0461520241</v>
      </c>
      <c r="K35" s="56">
        <v>2934782.2404155927</v>
      </c>
    </row>
    <row r="36" spans="1:11" ht="42" customHeight="1" x14ac:dyDescent="0.35">
      <c r="A36" s="88"/>
      <c r="B36" s="88"/>
      <c r="C36" s="88"/>
      <c r="D36" s="88"/>
      <c r="E36" s="88"/>
      <c r="F36" s="88"/>
      <c r="G36" s="88"/>
      <c r="H36" s="88"/>
      <c r="I36" s="6"/>
      <c r="J36" s="6"/>
      <c r="K36" s="6"/>
    </row>
    <row r="37" spans="1:11" ht="18" customHeight="1" x14ac:dyDescent="0.3">
      <c r="A37" s="81" t="s">
        <v>0</v>
      </c>
      <c r="B37" s="81" t="s">
        <v>1</v>
      </c>
      <c r="C37" s="81" t="s">
        <v>2</v>
      </c>
      <c r="D37" s="9" t="s">
        <v>3</v>
      </c>
      <c r="E37" s="9" t="s">
        <v>4</v>
      </c>
      <c r="F37" s="83" t="s">
        <v>5</v>
      </c>
      <c r="G37" s="84"/>
      <c r="H37" s="84"/>
      <c r="I37" s="84"/>
      <c r="J37" s="84"/>
      <c r="K37" s="85"/>
    </row>
    <row r="38" spans="1:11" ht="18.75" customHeight="1" x14ac:dyDescent="0.3">
      <c r="A38" s="81"/>
      <c r="B38" s="81"/>
      <c r="C38" s="81"/>
      <c r="D38" s="10">
        <v>2018</v>
      </c>
      <c r="E38" s="9">
        <v>2019</v>
      </c>
      <c r="F38" s="10">
        <v>2020</v>
      </c>
      <c r="G38" s="10">
        <v>2021</v>
      </c>
      <c r="H38" s="10">
        <v>2022</v>
      </c>
      <c r="I38" s="10">
        <v>2023</v>
      </c>
      <c r="J38" s="10">
        <v>2024</v>
      </c>
      <c r="K38" s="10">
        <v>2025</v>
      </c>
    </row>
    <row r="39" spans="1:11" ht="18" customHeight="1" x14ac:dyDescent="0.3">
      <c r="A39" s="27" t="s">
        <v>51</v>
      </c>
      <c r="B39" s="94" t="s">
        <v>52</v>
      </c>
      <c r="C39" s="94"/>
      <c r="D39" s="94"/>
      <c r="E39" s="94"/>
      <c r="F39" s="94"/>
      <c r="G39" s="94"/>
      <c r="H39" s="94"/>
      <c r="I39" s="94"/>
      <c r="J39" s="94"/>
    </row>
    <row r="40" spans="1:11" ht="55.95" customHeight="1" x14ac:dyDescent="0.3">
      <c r="A40" s="86">
        <v>1</v>
      </c>
      <c r="B40" s="28" t="s">
        <v>53</v>
      </c>
      <c r="C40" s="24" t="s">
        <v>50</v>
      </c>
      <c r="D40" s="42">
        <v>15662384</v>
      </c>
      <c r="E40" s="42">
        <f t="shared" ref="E40:J40" si="11">D40*E41*E42/10000</f>
        <v>17038058.173872001</v>
      </c>
      <c r="F40" s="42">
        <f t="shared" si="11"/>
        <v>18110638.012033589</v>
      </c>
      <c r="G40" s="42">
        <f t="shared" si="11"/>
        <v>19437912.340021495</v>
      </c>
      <c r="H40" s="42">
        <f t="shared" si="11"/>
        <v>20902753.413965516</v>
      </c>
      <c r="I40" s="42">
        <f t="shared" si="11"/>
        <v>22630115.150588799</v>
      </c>
      <c r="J40" s="42">
        <f t="shared" si="11"/>
        <v>24618057.61599227</v>
      </c>
      <c r="K40" s="42">
        <v>24618057.61599227</v>
      </c>
    </row>
    <row r="41" spans="1:11" ht="60.75" customHeight="1" x14ac:dyDescent="0.3">
      <c r="A41" s="86"/>
      <c r="B41" s="28" t="s">
        <v>54</v>
      </c>
      <c r="C41" s="24" t="s">
        <v>55</v>
      </c>
      <c r="D41" s="43">
        <f>D40/(13607479*1.029)*100</f>
        <v>111.85742564487913</v>
      </c>
      <c r="E41" s="43">
        <v>103.9</v>
      </c>
      <c r="F41" s="43">
        <v>102.8</v>
      </c>
      <c r="G41" s="43">
        <v>103.3</v>
      </c>
      <c r="H41" s="43">
        <v>103.4</v>
      </c>
      <c r="I41" s="43">
        <v>103.9</v>
      </c>
      <c r="J41" s="43">
        <v>104.1</v>
      </c>
      <c r="K41" s="43">
        <v>104.1</v>
      </c>
    </row>
    <row r="42" spans="1:11" ht="30" customHeight="1" x14ac:dyDescent="0.3">
      <c r="A42" s="86"/>
      <c r="B42" s="30" t="s">
        <v>56</v>
      </c>
      <c r="C42" s="24" t="s">
        <v>57</v>
      </c>
      <c r="D42" s="43">
        <f>D40/13607479*100</f>
        <v>115.10129098858062</v>
      </c>
      <c r="E42" s="43">
        <v>104.7</v>
      </c>
      <c r="F42" s="43">
        <v>103.4</v>
      </c>
      <c r="G42" s="43">
        <v>103.9</v>
      </c>
      <c r="H42" s="43">
        <v>104</v>
      </c>
      <c r="I42" s="43">
        <v>104.2</v>
      </c>
      <c r="J42" s="43">
        <v>104.5</v>
      </c>
      <c r="K42" s="43">
        <v>104.5</v>
      </c>
    </row>
    <row r="43" spans="1:11" ht="69" customHeight="1" x14ac:dyDescent="0.3">
      <c r="A43" s="86" t="s">
        <v>30</v>
      </c>
      <c r="B43" s="28" t="s">
        <v>58</v>
      </c>
      <c r="C43" s="24" t="s">
        <v>59</v>
      </c>
      <c r="D43" s="43"/>
      <c r="E43" s="29">
        <f t="shared" ref="E43:J43" si="12">D43*E44*E45/10000</f>
        <v>0</v>
      </c>
      <c r="F43" s="29">
        <f t="shared" si="12"/>
        <v>0</v>
      </c>
      <c r="G43" s="29">
        <f t="shared" si="12"/>
        <v>0</v>
      </c>
      <c r="H43" s="29">
        <f t="shared" si="12"/>
        <v>0</v>
      </c>
      <c r="I43" s="29">
        <f t="shared" si="12"/>
        <v>0</v>
      </c>
      <c r="J43" s="29">
        <f t="shared" si="12"/>
        <v>0</v>
      </c>
      <c r="K43" s="29">
        <v>0</v>
      </c>
    </row>
    <row r="44" spans="1:11" ht="59.25" customHeight="1" x14ac:dyDescent="0.3">
      <c r="A44" s="86"/>
      <c r="B44" s="30" t="s">
        <v>60</v>
      </c>
      <c r="C44" s="24" t="s">
        <v>55</v>
      </c>
      <c r="D44" s="43"/>
      <c r="E44" s="29"/>
      <c r="F44" s="29"/>
      <c r="G44" s="29"/>
      <c r="H44" s="29"/>
      <c r="I44" s="29"/>
      <c r="J44" s="29"/>
      <c r="K44" s="29"/>
    </row>
    <row r="45" spans="1:11" ht="39.6" x14ac:dyDescent="0.3">
      <c r="A45" s="86"/>
      <c r="B45" s="28" t="s">
        <v>61</v>
      </c>
      <c r="C45" s="24" t="s">
        <v>57</v>
      </c>
      <c r="D45" s="43"/>
      <c r="E45" s="29"/>
      <c r="F45" s="29"/>
      <c r="G45" s="29"/>
      <c r="H45" s="29"/>
      <c r="I45" s="29"/>
      <c r="J45" s="29"/>
      <c r="K45" s="29"/>
    </row>
    <row r="46" spans="1:11" ht="67.5" customHeight="1" x14ac:dyDescent="0.3">
      <c r="A46" s="95">
        <v>3</v>
      </c>
      <c r="B46" s="28" t="s">
        <v>62</v>
      </c>
      <c r="C46" s="24" t="s">
        <v>59</v>
      </c>
      <c r="D46" s="42">
        <v>9809192</v>
      </c>
      <c r="E46" s="42">
        <f t="shared" ref="E46:J46" si="13">E50+E59+E62+E65+E68+E71+E74+E77+E80+E83+E86+E89+E92+E95+E53+E56+E98+E101+E104+E107+E110+E113+E116+E119</f>
        <v>11003716.989846</v>
      </c>
      <c r="F46" s="42">
        <f t="shared" si="13"/>
        <v>12143085.861842614</v>
      </c>
      <c r="G46" s="42">
        <f t="shared" si="13"/>
        <v>13349452.869873229</v>
      </c>
      <c r="H46" s="42">
        <f t="shared" si="13"/>
        <v>14703594.670087431</v>
      </c>
      <c r="I46" s="42">
        <f t="shared" si="13"/>
        <v>16225975.455038944</v>
      </c>
      <c r="J46" s="42">
        <f t="shared" si="13"/>
        <v>17991361.584547181</v>
      </c>
      <c r="K46" s="42">
        <v>17991361.584547181</v>
      </c>
    </row>
    <row r="47" spans="1:11" ht="51.75" customHeight="1" x14ac:dyDescent="0.3">
      <c r="A47" s="95"/>
      <c r="B47" s="28" t="s">
        <v>63</v>
      </c>
      <c r="C47" s="24" t="s">
        <v>55</v>
      </c>
      <c r="D47" s="29">
        <f>D46/(8139434*1.029)*100</f>
        <v>117.11800192023105</v>
      </c>
      <c r="E47" s="29">
        <f t="shared" ref="E47:J47" si="14">(D50*E51+D59*E60+D62*E63+D65*E66+D68*E69+D71*E72+D74*E75+D77*E78+D80*E81+D83*E84+D86*E87+D89*E90+D92*E93+D95*E96)/D46</f>
        <v>105.62863315347482</v>
      </c>
      <c r="F47" s="29">
        <f t="shared" si="14"/>
        <v>104.8</v>
      </c>
      <c r="G47" s="29">
        <f t="shared" si="14"/>
        <v>104.60000000000001</v>
      </c>
      <c r="H47" s="29">
        <f t="shared" si="14"/>
        <v>104.6</v>
      </c>
      <c r="I47" s="29">
        <f t="shared" si="14"/>
        <v>104.7</v>
      </c>
      <c r="J47" s="29">
        <f t="shared" si="14"/>
        <v>105</v>
      </c>
      <c r="K47" s="29">
        <v>105</v>
      </c>
    </row>
    <row r="48" spans="1:11" ht="26.25" customHeight="1" x14ac:dyDescent="0.3">
      <c r="A48" s="95"/>
      <c r="B48" s="28" t="s">
        <v>61</v>
      </c>
      <c r="C48" s="24" t="s">
        <v>57</v>
      </c>
      <c r="D48" s="29">
        <f>D46/8139434*100</f>
        <v>120.51442397591774</v>
      </c>
      <c r="E48" s="29">
        <f t="shared" ref="E48:J48" si="15">E46/D46/E47*10000</f>
        <v>106.2</v>
      </c>
      <c r="F48" s="29">
        <f t="shared" si="15"/>
        <v>105.3</v>
      </c>
      <c r="G48" s="29">
        <f t="shared" si="15"/>
        <v>105.09999999999998</v>
      </c>
      <c r="H48" s="29">
        <f t="shared" si="15"/>
        <v>105.30000000000001</v>
      </c>
      <c r="I48" s="29">
        <f t="shared" si="15"/>
        <v>105.4</v>
      </c>
      <c r="J48" s="29">
        <f t="shared" si="15"/>
        <v>105.6</v>
      </c>
      <c r="K48" s="29">
        <v>105.6</v>
      </c>
    </row>
    <row r="49" spans="1:11" ht="12.75" customHeight="1" x14ac:dyDescent="0.3">
      <c r="A49" s="18"/>
      <c r="B49" s="93" t="s">
        <v>64</v>
      </c>
      <c r="C49" s="93"/>
      <c r="D49" s="93"/>
      <c r="E49" s="93"/>
      <c r="F49" s="93"/>
      <c r="G49" s="93"/>
      <c r="H49" s="93"/>
      <c r="I49" s="31"/>
      <c r="J49" s="31"/>
      <c r="K49" s="31"/>
    </row>
    <row r="50" spans="1:11" ht="39" customHeight="1" x14ac:dyDescent="0.3">
      <c r="A50" s="89" t="s">
        <v>65</v>
      </c>
      <c r="B50" s="28" t="s">
        <v>66</v>
      </c>
      <c r="C50" s="28" t="s">
        <v>59</v>
      </c>
      <c r="D50" s="47"/>
      <c r="E50" s="29">
        <f t="shared" ref="E50:J50" si="16">D50*E51*E52/10000</f>
        <v>0</v>
      </c>
      <c r="F50" s="29">
        <f t="shared" si="16"/>
        <v>0</v>
      </c>
      <c r="G50" s="29">
        <f t="shared" si="16"/>
        <v>0</v>
      </c>
      <c r="H50" s="29">
        <f t="shared" si="16"/>
        <v>0</v>
      </c>
      <c r="I50" s="29">
        <f t="shared" si="16"/>
        <v>0</v>
      </c>
      <c r="J50" s="29">
        <f t="shared" si="16"/>
        <v>0</v>
      </c>
      <c r="K50" s="29">
        <v>0</v>
      </c>
    </row>
    <row r="51" spans="1:11" ht="53.25" customHeight="1" x14ac:dyDescent="0.3">
      <c r="A51" s="89"/>
      <c r="B51" s="28" t="s">
        <v>63</v>
      </c>
      <c r="C51" s="28" t="s">
        <v>55</v>
      </c>
      <c r="D51" s="43"/>
      <c r="E51" s="29"/>
      <c r="F51" s="29"/>
      <c r="G51" s="29"/>
      <c r="H51" s="29"/>
      <c r="I51" s="29"/>
      <c r="J51" s="29"/>
      <c r="K51" s="29"/>
    </row>
    <row r="52" spans="1:11" ht="31.5" customHeight="1" x14ac:dyDescent="0.3">
      <c r="A52" s="89"/>
      <c r="B52" s="28" t="s">
        <v>61</v>
      </c>
      <c r="C52" s="28" t="s">
        <v>57</v>
      </c>
      <c r="D52" s="43"/>
      <c r="E52" s="29"/>
      <c r="F52" s="29"/>
      <c r="G52" s="29"/>
      <c r="H52" s="29"/>
      <c r="I52" s="29"/>
      <c r="J52" s="29"/>
      <c r="K52" s="29"/>
    </row>
    <row r="53" spans="1:11" ht="31.5" customHeight="1" x14ac:dyDescent="0.3">
      <c r="A53" s="89" t="s">
        <v>67</v>
      </c>
      <c r="B53" s="28" t="s">
        <v>68</v>
      </c>
      <c r="C53" s="28" t="s">
        <v>59</v>
      </c>
      <c r="D53" s="43"/>
      <c r="E53" s="29">
        <f t="shared" ref="E53:J53" si="17">D53*E54*E55/10000</f>
        <v>0</v>
      </c>
      <c r="F53" s="29">
        <f t="shared" si="17"/>
        <v>0</v>
      </c>
      <c r="G53" s="29">
        <f t="shared" si="17"/>
        <v>0</v>
      </c>
      <c r="H53" s="29">
        <f t="shared" si="17"/>
        <v>0</v>
      </c>
      <c r="I53" s="29">
        <f t="shared" si="17"/>
        <v>0</v>
      </c>
      <c r="J53" s="29">
        <f t="shared" si="17"/>
        <v>0</v>
      </c>
      <c r="K53" s="29">
        <v>0</v>
      </c>
    </row>
    <row r="54" spans="1:11" ht="55.5" customHeight="1" x14ac:dyDescent="0.3">
      <c r="A54" s="89"/>
      <c r="B54" s="28" t="s">
        <v>63</v>
      </c>
      <c r="C54" s="28" t="s">
        <v>55</v>
      </c>
      <c r="D54" s="43"/>
      <c r="E54" s="29"/>
      <c r="F54" s="29"/>
      <c r="G54" s="29"/>
      <c r="H54" s="29"/>
      <c r="I54" s="29"/>
      <c r="J54" s="29"/>
      <c r="K54" s="29"/>
    </row>
    <row r="55" spans="1:11" ht="31.5" customHeight="1" x14ac:dyDescent="0.3">
      <c r="A55" s="89"/>
      <c r="B55" s="28" t="s">
        <v>61</v>
      </c>
      <c r="C55" s="28" t="s">
        <v>57</v>
      </c>
      <c r="D55" s="43"/>
      <c r="E55" s="29"/>
      <c r="F55" s="29"/>
      <c r="G55" s="29"/>
      <c r="H55" s="29"/>
      <c r="I55" s="29"/>
      <c r="J55" s="29"/>
      <c r="K55" s="29"/>
    </row>
    <row r="56" spans="1:11" ht="31.5" customHeight="1" x14ac:dyDescent="0.3">
      <c r="A56" s="89" t="s">
        <v>69</v>
      </c>
      <c r="B56" s="28" t="s">
        <v>70</v>
      </c>
      <c r="C56" s="28" t="s">
        <v>59</v>
      </c>
      <c r="D56" s="43"/>
      <c r="E56" s="29">
        <f t="shared" ref="E56:J56" si="18">D56*E57*E58/10000</f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  <c r="I56" s="29">
        <f t="shared" si="18"/>
        <v>0</v>
      </c>
      <c r="J56" s="29">
        <f t="shared" si="18"/>
        <v>0</v>
      </c>
      <c r="K56" s="29">
        <v>0</v>
      </c>
    </row>
    <row r="57" spans="1:11" ht="55.5" customHeight="1" x14ac:dyDescent="0.3">
      <c r="A57" s="89"/>
      <c r="B57" s="28" t="s">
        <v>63</v>
      </c>
      <c r="C57" s="28" t="s">
        <v>55</v>
      </c>
      <c r="D57" s="43"/>
      <c r="E57" s="29"/>
      <c r="F57" s="29"/>
      <c r="G57" s="29"/>
      <c r="H57" s="29"/>
      <c r="I57" s="29"/>
      <c r="J57" s="29"/>
      <c r="K57" s="29"/>
    </row>
    <row r="58" spans="1:11" ht="31.5" customHeight="1" x14ac:dyDescent="0.3">
      <c r="A58" s="89"/>
      <c r="B58" s="28" t="s">
        <v>61</v>
      </c>
      <c r="C58" s="28" t="s">
        <v>57</v>
      </c>
      <c r="D58" s="43"/>
      <c r="E58" s="29"/>
      <c r="F58" s="29"/>
      <c r="G58" s="29"/>
      <c r="H58" s="29"/>
      <c r="I58" s="29"/>
      <c r="J58" s="29"/>
      <c r="K58" s="29"/>
    </row>
    <row r="59" spans="1:11" ht="32.25" customHeight="1" x14ac:dyDescent="0.3">
      <c r="A59" s="89" t="s">
        <v>71</v>
      </c>
      <c r="B59" s="28" t="s">
        <v>72</v>
      </c>
      <c r="C59" s="28" t="s">
        <v>59</v>
      </c>
      <c r="D59" s="47"/>
      <c r="E59" s="29">
        <f t="shared" ref="E59:J59" si="19">D59*E60*E61/10000</f>
        <v>0</v>
      </c>
      <c r="F59" s="29">
        <f t="shared" si="19"/>
        <v>0</v>
      </c>
      <c r="G59" s="29">
        <f t="shared" si="19"/>
        <v>0</v>
      </c>
      <c r="H59" s="29">
        <f t="shared" si="19"/>
        <v>0</v>
      </c>
      <c r="I59" s="29">
        <f t="shared" si="19"/>
        <v>0</v>
      </c>
      <c r="J59" s="29">
        <f t="shared" si="19"/>
        <v>0</v>
      </c>
      <c r="K59" s="29">
        <v>0</v>
      </c>
    </row>
    <row r="60" spans="1:11" ht="51" customHeight="1" x14ac:dyDescent="0.3">
      <c r="A60" s="89"/>
      <c r="B60" s="28" t="s">
        <v>63</v>
      </c>
      <c r="C60" s="28" t="s">
        <v>55</v>
      </c>
      <c r="D60" s="43"/>
      <c r="E60" s="29"/>
      <c r="F60" s="29"/>
      <c r="G60" s="29"/>
      <c r="H60" s="29"/>
      <c r="I60" s="29"/>
      <c r="J60" s="29"/>
      <c r="K60" s="29"/>
    </row>
    <row r="61" spans="1:11" ht="31.5" customHeight="1" x14ac:dyDescent="0.3">
      <c r="A61" s="89"/>
      <c r="B61" s="28" t="s">
        <v>61</v>
      </c>
      <c r="C61" s="28" t="s">
        <v>57</v>
      </c>
      <c r="D61" s="43"/>
      <c r="E61" s="29"/>
      <c r="F61" s="29"/>
      <c r="G61" s="29"/>
      <c r="H61" s="29"/>
      <c r="I61" s="29"/>
      <c r="J61" s="29"/>
      <c r="K61" s="29"/>
    </row>
    <row r="62" spans="1:11" ht="29.25" customHeight="1" x14ac:dyDescent="0.3">
      <c r="A62" s="89" t="s">
        <v>73</v>
      </c>
      <c r="B62" s="28" t="s">
        <v>74</v>
      </c>
      <c r="C62" s="28" t="s">
        <v>59</v>
      </c>
      <c r="D62" s="47"/>
      <c r="E62" s="29">
        <f t="shared" ref="E62:J62" si="20">D62*E63*E64/10000</f>
        <v>0</v>
      </c>
      <c r="F62" s="29">
        <f t="shared" si="20"/>
        <v>0</v>
      </c>
      <c r="G62" s="29">
        <f t="shared" si="20"/>
        <v>0</v>
      </c>
      <c r="H62" s="29">
        <f t="shared" si="20"/>
        <v>0</v>
      </c>
      <c r="I62" s="29">
        <f t="shared" si="20"/>
        <v>0</v>
      </c>
      <c r="J62" s="29">
        <f t="shared" si="20"/>
        <v>0</v>
      </c>
      <c r="K62" s="29">
        <v>0</v>
      </c>
    </row>
    <row r="63" spans="1:11" ht="66" x14ac:dyDescent="0.3">
      <c r="A63" s="89"/>
      <c r="B63" s="28" t="s">
        <v>63</v>
      </c>
      <c r="C63" s="28" t="s">
        <v>55</v>
      </c>
      <c r="D63" s="43"/>
      <c r="E63" s="29"/>
      <c r="F63" s="29"/>
      <c r="G63" s="29"/>
      <c r="H63" s="29"/>
      <c r="I63" s="29"/>
      <c r="J63" s="29"/>
      <c r="K63" s="29"/>
    </row>
    <row r="64" spans="1:11" ht="26.25" customHeight="1" x14ac:dyDescent="0.3">
      <c r="A64" s="89"/>
      <c r="B64" s="28" t="s">
        <v>61</v>
      </c>
      <c r="C64" s="28" t="s">
        <v>57</v>
      </c>
      <c r="D64" s="43"/>
      <c r="E64" s="29"/>
      <c r="F64" s="29"/>
      <c r="G64" s="29"/>
      <c r="H64" s="29"/>
      <c r="I64" s="29"/>
      <c r="J64" s="29"/>
      <c r="K64" s="29"/>
    </row>
    <row r="65" spans="1:11" ht="26.25" customHeight="1" x14ac:dyDescent="0.3">
      <c r="A65" s="89" t="s">
        <v>75</v>
      </c>
      <c r="B65" s="28" t="s">
        <v>76</v>
      </c>
      <c r="C65" s="28" t="s">
        <v>59</v>
      </c>
      <c r="D65" s="47"/>
      <c r="E65" s="29">
        <f t="shared" ref="E65:J65" si="21">D65*E66*E67/10000</f>
        <v>0</v>
      </c>
      <c r="F65" s="29">
        <f t="shared" si="21"/>
        <v>0</v>
      </c>
      <c r="G65" s="29">
        <f t="shared" si="21"/>
        <v>0</v>
      </c>
      <c r="H65" s="29">
        <f t="shared" si="21"/>
        <v>0</v>
      </c>
      <c r="I65" s="29">
        <f t="shared" si="21"/>
        <v>0</v>
      </c>
      <c r="J65" s="29">
        <f t="shared" si="21"/>
        <v>0</v>
      </c>
      <c r="K65" s="29">
        <v>0</v>
      </c>
    </row>
    <row r="66" spans="1:11" ht="51" customHeight="1" x14ac:dyDescent="0.3">
      <c r="A66" s="89"/>
      <c r="B66" s="28" t="s">
        <v>63</v>
      </c>
      <c r="C66" s="28" t="s">
        <v>55</v>
      </c>
      <c r="D66" s="43"/>
      <c r="E66" s="29"/>
      <c r="F66" s="29"/>
      <c r="G66" s="29"/>
      <c r="H66" s="29"/>
      <c r="I66" s="29"/>
      <c r="J66" s="29"/>
      <c r="K66" s="29"/>
    </row>
    <row r="67" spans="1:11" ht="27" customHeight="1" x14ac:dyDescent="0.3">
      <c r="A67" s="89"/>
      <c r="B67" s="28" t="s">
        <v>61</v>
      </c>
      <c r="C67" s="28" t="s">
        <v>57</v>
      </c>
      <c r="D67" s="43"/>
      <c r="E67" s="29"/>
      <c r="F67" s="29"/>
      <c r="G67" s="29"/>
      <c r="H67" s="29"/>
      <c r="I67" s="29"/>
      <c r="J67" s="29"/>
      <c r="K67" s="29"/>
    </row>
    <row r="68" spans="1:11" ht="43.5" customHeight="1" x14ac:dyDescent="0.3">
      <c r="A68" s="89" t="s">
        <v>77</v>
      </c>
      <c r="B68" s="28" t="s">
        <v>78</v>
      </c>
      <c r="C68" s="28" t="s">
        <v>59</v>
      </c>
      <c r="D68" s="47"/>
      <c r="E68" s="29">
        <f t="shared" ref="E68:J68" si="22">D68*E69*E70/10000</f>
        <v>0</v>
      </c>
      <c r="F68" s="29">
        <f t="shared" si="22"/>
        <v>0</v>
      </c>
      <c r="G68" s="29">
        <f t="shared" si="22"/>
        <v>0</v>
      </c>
      <c r="H68" s="29">
        <f t="shared" si="22"/>
        <v>0</v>
      </c>
      <c r="I68" s="29">
        <f t="shared" si="22"/>
        <v>0</v>
      </c>
      <c r="J68" s="29">
        <f t="shared" si="22"/>
        <v>0</v>
      </c>
      <c r="K68" s="29">
        <v>0</v>
      </c>
    </row>
    <row r="69" spans="1:11" ht="51" customHeight="1" x14ac:dyDescent="0.3">
      <c r="A69" s="89"/>
      <c r="B69" s="28" t="s">
        <v>63</v>
      </c>
      <c r="C69" s="28" t="s">
        <v>55</v>
      </c>
      <c r="D69" s="43"/>
      <c r="E69" s="29"/>
      <c r="F69" s="29"/>
      <c r="G69" s="29"/>
      <c r="H69" s="29"/>
      <c r="I69" s="29"/>
      <c r="J69" s="29"/>
      <c r="K69" s="29"/>
    </row>
    <row r="70" spans="1:11" ht="27" customHeight="1" x14ac:dyDescent="0.3">
      <c r="A70" s="89"/>
      <c r="B70" s="28" t="s">
        <v>61</v>
      </c>
      <c r="C70" s="28" t="s">
        <v>57</v>
      </c>
      <c r="D70" s="43"/>
      <c r="E70" s="29"/>
      <c r="F70" s="29"/>
      <c r="G70" s="29"/>
      <c r="H70" s="29"/>
      <c r="I70" s="29"/>
      <c r="J70" s="29"/>
      <c r="K70" s="29"/>
    </row>
    <row r="71" spans="1:11" ht="26.25" customHeight="1" x14ac:dyDescent="0.3">
      <c r="A71" s="89" t="s">
        <v>79</v>
      </c>
      <c r="B71" s="28" t="s">
        <v>80</v>
      </c>
      <c r="C71" s="28" t="s">
        <v>59</v>
      </c>
      <c r="D71" s="47"/>
      <c r="E71" s="29">
        <f t="shared" ref="E71:J71" si="23">D71*E72*E73/10000</f>
        <v>0</v>
      </c>
      <c r="F71" s="29">
        <f t="shared" si="23"/>
        <v>0</v>
      </c>
      <c r="G71" s="29">
        <f t="shared" si="23"/>
        <v>0</v>
      </c>
      <c r="H71" s="29">
        <f t="shared" si="23"/>
        <v>0</v>
      </c>
      <c r="I71" s="29">
        <f t="shared" si="23"/>
        <v>0</v>
      </c>
      <c r="J71" s="29">
        <f t="shared" si="23"/>
        <v>0</v>
      </c>
      <c r="K71" s="29">
        <v>0</v>
      </c>
    </row>
    <row r="72" spans="1:11" ht="52.5" customHeight="1" x14ac:dyDescent="0.3">
      <c r="A72" s="89"/>
      <c r="B72" s="28" t="s">
        <v>63</v>
      </c>
      <c r="C72" s="28" t="s">
        <v>55</v>
      </c>
      <c r="D72" s="43"/>
      <c r="E72" s="29"/>
      <c r="F72" s="29"/>
      <c r="G72" s="29"/>
      <c r="H72" s="29"/>
      <c r="I72" s="29"/>
      <c r="J72" s="29"/>
      <c r="K72" s="29"/>
    </row>
    <row r="73" spans="1:11" ht="30" customHeight="1" x14ac:dyDescent="0.3">
      <c r="A73" s="89"/>
      <c r="B73" s="28" t="s">
        <v>61</v>
      </c>
      <c r="C73" s="28" t="s">
        <v>57</v>
      </c>
      <c r="D73" s="43"/>
      <c r="E73" s="29"/>
      <c r="F73" s="29"/>
      <c r="G73" s="29"/>
      <c r="H73" s="29"/>
      <c r="I73" s="29"/>
      <c r="J73" s="29"/>
      <c r="K73" s="29"/>
    </row>
    <row r="74" spans="1:11" ht="27.75" customHeight="1" x14ac:dyDescent="0.3">
      <c r="A74" s="89" t="s">
        <v>81</v>
      </c>
      <c r="B74" s="28" t="s">
        <v>82</v>
      </c>
      <c r="C74" s="28" t="s">
        <v>59</v>
      </c>
      <c r="D74" s="47"/>
      <c r="E74" s="29">
        <f t="shared" ref="E74:J74" si="24">D74*E75*E76/10000</f>
        <v>0</v>
      </c>
      <c r="F74" s="29">
        <f t="shared" si="24"/>
        <v>0</v>
      </c>
      <c r="G74" s="29">
        <f t="shared" si="24"/>
        <v>0</v>
      </c>
      <c r="H74" s="29">
        <f t="shared" si="24"/>
        <v>0</v>
      </c>
      <c r="I74" s="29">
        <f t="shared" si="24"/>
        <v>0</v>
      </c>
      <c r="J74" s="29">
        <f t="shared" si="24"/>
        <v>0</v>
      </c>
      <c r="K74" s="29">
        <v>0</v>
      </c>
    </row>
    <row r="75" spans="1:11" ht="50.25" customHeight="1" x14ac:dyDescent="0.3">
      <c r="A75" s="89"/>
      <c r="B75" s="28" t="s">
        <v>63</v>
      </c>
      <c r="C75" s="28" t="s">
        <v>55</v>
      </c>
      <c r="D75" s="43"/>
      <c r="E75" s="29"/>
      <c r="F75" s="29"/>
      <c r="G75" s="29"/>
      <c r="H75" s="29"/>
      <c r="I75" s="29"/>
      <c r="J75" s="29"/>
      <c r="K75" s="29"/>
    </row>
    <row r="76" spans="1:11" ht="27" customHeight="1" x14ac:dyDescent="0.3">
      <c r="A76" s="89"/>
      <c r="B76" s="28" t="s">
        <v>61</v>
      </c>
      <c r="C76" s="28" t="s">
        <v>57</v>
      </c>
      <c r="D76" s="43"/>
      <c r="E76" s="29"/>
      <c r="F76" s="29"/>
      <c r="G76" s="29"/>
      <c r="H76" s="29"/>
      <c r="I76" s="29"/>
      <c r="J76" s="29"/>
      <c r="K76" s="29"/>
    </row>
    <row r="77" spans="1:11" ht="26.25" customHeight="1" x14ac:dyDescent="0.3">
      <c r="A77" s="89" t="s">
        <v>83</v>
      </c>
      <c r="B77" s="28" t="s">
        <v>84</v>
      </c>
      <c r="C77" s="28" t="s">
        <v>59</v>
      </c>
      <c r="D77" s="47"/>
      <c r="E77" s="29">
        <f t="shared" ref="E77:J77" si="25">D77*E78*E79/10000</f>
        <v>0</v>
      </c>
      <c r="F77" s="29">
        <f t="shared" si="25"/>
        <v>0</v>
      </c>
      <c r="G77" s="29">
        <f t="shared" si="25"/>
        <v>0</v>
      </c>
      <c r="H77" s="29">
        <f t="shared" si="25"/>
        <v>0</v>
      </c>
      <c r="I77" s="29">
        <f t="shared" si="25"/>
        <v>0</v>
      </c>
      <c r="J77" s="29">
        <f t="shared" si="25"/>
        <v>0</v>
      </c>
      <c r="K77" s="29">
        <v>0</v>
      </c>
    </row>
    <row r="78" spans="1:11" ht="54.75" customHeight="1" x14ac:dyDescent="0.3">
      <c r="A78" s="89"/>
      <c r="B78" s="28" t="s">
        <v>63</v>
      </c>
      <c r="C78" s="28" t="s">
        <v>55</v>
      </c>
      <c r="D78" s="43"/>
      <c r="E78" s="29"/>
      <c r="F78" s="29"/>
      <c r="G78" s="29"/>
      <c r="H78" s="29"/>
      <c r="I78" s="29"/>
      <c r="J78" s="29"/>
      <c r="K78" s="29"/>
    </row>
    <row r="79" spans="1:11" ht="27" customHeight="1" x14ac:dyDescent="0.3">
      <c r="A79" s="89"/>
      <c r="B79" s="28" t="s">
        <v>61</v>
      </c>
      <c r="C79" s="28" t="s">
        <v>57</v>
      </c>
      <c r="D79" s="43"/>
      <c r="E79" s="29"/>
      <c r="F79" s="29"/>
      <c r="G79" s="29"/>
      <c r="H79" s="29"/>
      <c r="I79" s="29"/>
      <c r="J79" s="29"/>
      <c r="K79" s="29"/>
    </row>
    <row r="80" spans="1:11" ht="38.25" customHeight="1" x14ac:dyDescent="0.3">
      <c r="A80" s="89" t="s">
        <v>85</v>
      </c>
      <c r="B80" s="28" t="s">
        <v>86</v>
      </c>
      <c r="C80" s="28" t="s">
        <v>59</v>
      </c>
      <c r="D80" s="47"/>
      <c r="E80" s="29">
        <f t="shared" ref="E80:J80" si="26">D80*E81*E82/10000</f>
        <v>0</v>
      </c>
      <c r="F80" s="29">
        <f t="shared" si="26"/>
        <v>0</v>
      </c>
      <c r="G80" s="29">
        <f t="shared" si="26"/>
        <v>0</v>
      </c>
      <c r="H80" s="29">
        <f t="shared" si="26"/>
        <v>0</v>
      </c>
      <c r="I80" s="29">
        <f t="shared" si="26"/>
        <v>0</v>
      </c>
      <c r="J80" s="29">
        <f t="shared" si="26"/>
        <v>0</v>
      </c>
      <c r="K80" s="29">
        <v>0</v>
      </c>
    </row>
    <row r="81" spans="1:11" ht="66" x14ac:dyDescent="0.3">
      <c r="A81" s="89"/>
      <c r="B81" s="28" t="s">
        <v>63</v>
      </c>
      <c r="C81" s="28" t="s">
        <v>55</v>
      </c>
      <c r="D81" s="43"/>
      <c r="E81" s="29"/>
      <c r="F81" s="29"/>
      <c r="G81" s="29"/>
      <c r="H81" s="29"/>
      <c r="I81" s="29"/>
      <c r="J81" s="29"/>
      <c r="K81" s="29"/>
    </row>
    <row r="82" spans="1:11" ht="26.25" customHeight="1" x14ac:dyDescent="0.3">
      <c r="A82" s="89"/>
      <c r="B82" s="28" t="s">
        <v>61</v>
      </c>
      <c r="C82" s="28" t="s">
        <v>57</v>
      </c>
      <c r="D82" s="43"/>
      <c r="E82" s="29"/>
      <c r="F82" s="29"/>
      <c r="G82" s="29"/>
      <c r="H82" s="29"/>
      <c r="I82" s="29"/>
      <c r="J82" s="29"/>
      <c r="K82" s="29"/>
    </row>
    <row r="83" spans="1:11" ht="39.75" customHeight="1" x14ac:dyDescent="0.3">
      <c r="A83" s="89" t="s">
        <v>87</v>
      </c>
      <c r="B83" s="28" t="s">
        <v>88</v>
      </c>
      <c r="C83" s="28" t="s">
        <v>59</v>
      </c>
      <c r="D83" s="47"/>
      <c r="E83" s="29">
        <f t="shared" ref="E83:J83" si="27">D83*E84*E85/10000</f>
        <v>0</v>
      </c>
      <c r="F83" s="29">
        <f t="shared" si="27"/>
        <v>0</v>
      </c>
      <c r="G83" s="29">
        <f t="shared" si="27"/>
        <v>0</v>
      </c>
      <c r="H83" s="29">
        <f t="shared" si="27"/>
        <v>0</v>
      </c>
      <c r="I83" s="29">
        <f t="shared" si="27"/>
        <v>0</v>
      </c>
      <c r="J83" s="29">
        <f t="shared" si="27"/>
        <v>0</v>
      </c>
      <c r="K83" s="29">
        <v>0</v>
      </c>
    </row>
    <row r="84" spans="1:11" ht="66" x14ac:dyDescent="0.3">
      <c r="A84" s="89"/>
      <c r="B84" s="28" t="s">
        <v>63</v>
      </c>
      <c r="C84" s="28" t="s">
        <v>55</v>
      </c>
      <c r="D84" s="43"/>
      <c r="E84" s="29"/>
      <c r="F84" s="29"/>
      <c r="G84" s="29"/>
      <c r="H84" s="29"/>
      <c r="I84" s="29"/>
      <c r="J84" s="29"/>
      <c r="K84" s="29"/>
    </row>
    <row r="85" spans="1:11" ht="25.5" customHeight="1" x14ac:dyDescent="0.3">
      <c r="A85" s="89"/>
      <c r="B85" s="28" t="s">
        <v>61</v>
      </c>
      <c r="C85" s="28" t="s">
        <v>57</v>
      </c>
      <c r="D85" s="43"/>
      <c r="E85" s="29"/>
      <c r="F85" s="29"/>
      <c r="G85" s="29"/>
      <c r="H85" s="29"/>
      <c r="I85" s="29"/>
      <c r="J85" s="29"/>
      <c r="K85" s="29"/>
    </row>
    <row r="86" spans="1:11" ht="39.75" customHeight="1" x14ac:dyDescent="0.3">
      <c r="A86" s="89" t="s">
        <v>89</v>
      </c>
      <c r="B86" s="28" t="s">
        <v>90</v>
      </c>
      <c r="C86" s="28" t="s">
        <v>59</v>
      </c>
      <c r="D86" s="47"/>
      <c r="E86" s="29">
        <f t="shared" ref="E86:J86" si="28">D86*E87*E88/10000</f>
        <v>0</v>
      </c>
      <c r="F86" s="29">
        <f t="shared" si="28"/>
        <v>0</v>
      </c>
      <c r="G86" s="29">
        <f t="shared" si="28"/>
        <v>0</v>
      </c>
      <c r="H86" s="29">
        <f t="shared" si="28"/>
        <v>0</v>
      </c>
      <c r="I86" s="29">
        <f t="shared" si="28"/>
        <v>0</v>
      </c>
      <c r="J86" s="29">
        <f t="shared" si="28"/>
        <v>0</v>
      </c>
      <c r="K86" s="29">
        <v>0</v>
      </c>
    </row>
    <row r="87" spans="1:11" ht="66" x14ac:dyDescent="0.3">
      <c r="A87" s="89"/>
      <c r="B87" s="28" t="s">
        <v>63</v>
      </c>
      <c r="C87" s="28" t="s">
        <v>55</v>
      </c>
      <c r="D87" s="43"/>
      <c r="E87" s="29"/>
      <c r="F87" s="29"/>
      <c r="G87" s="29"/>
      <c r="H87" s="29"/>
      <c r="I87" s="29"/>
      <c r="J87" s="29"/>
      <c r="K87" s="29"/>
    </row>
    <row r="88" spans="1:11" ht="26.25" customHeight="1" x14ac:dyDescent="0.3">
      <c r="A88" s="89"/>
      <c r="B88" s="28" t="s">
        <v>61</v>
      </c>
      <c r="C88" s="28" t="s">
        <v>57</v>
      </c>
      <c r="D88" s="43"/>
      <c r="E88" s="29"/>
      <c r="F88" s="29"/>
      <c r="G88" s="29"/>
      <c r="H88" s="29"/>
      <c r="I88" s="29"/>
      <c r="J88" s="59"/>
      <c r="K88" s="59"/>
    </row>
    <row r="89" spans="1:11" ht="28.5" customHeight="1" x14ac:dyDescent="0.3">
      <c r="A89" s="89" t="s">
        <v>91</v>
      </c>
      <c r="B89" s="28" t="s">
        <v>92</v>
      </c>
      <c r="C89" s="28" t="s">
        <v>59</v>
      </c>
      <c r="D89" s="42">
        <v>9802569</v>
      </c>
      <c r="E89" s="42">
        <f t="shared" ref="E89:J89" si="29">D89*E90*E91/10000</f>
        <v>11003716.989846</v>
      </c>
      <c r="F89" s="42">
        <f t="shared" si="29"/>
        <v>12143085.861842614</v>
      </c>
      <c r="G89" s="42">
        <f t="shared" si="29"/>
        <v>13349452.869873229</v>
      </c>
      <c r="H89" s="42">
        <f t="shared" si="29"/>
        <v>14703594.670087431</v>
      </c>
      <c r="I89" s="42">
        <f t="shared" si="29"/>
        <v>16225975.455038944</v>
      </c>
      <c r="J89" s="60">
        <f t="shared" si="29"/>
        <v>17991361.584547181</v>
      </c>
      <c r="K89" s="60">
        <v>17991361.584547181</v>
      </c>
    </row>
    <row r="90" spans="1:11" ht="51.75" customHeight="1" x14ac:dyDescent="0.3">
      <c r="A90" s="89"/>
      <c r="B90" s="28" t="s">
        <v>63</v>
      </c>
      <c r="C90" s="28" t="s">
        <v>55</v>
      </c>
      <c r="D90" s="43">
        <f>D89/(8139434*1.029)*100</f>
        <v>117.03892583254536</v>
      </c>
      <c r="E90" s="43">
        <v>105.7</v>
      </c>
      <c r="F90" s="43">
        <v>104.8</v>
      </c>
      <c r="G90" s="43">
        <v>104.6</v>
      </c>
      <c r="H90" s="43">
        <v>104.6</v>
      </c>
      <c r="I90" s="43">
        <v>104.7</v>
      </c>
      <c r="J90" s="61">
        <v>105</v>
      </c>
      <c r="K90" s="61">
        <v>105</v>
      </c>
    </row>
    <row r="91" spans="1:11" ht="28.5" customHeight="1" x14ac:dyDescent="0.3">
      <c r="A91" s="89"/>
      <c r="B91" s="28" t="s">
        <v>61</v>
      </c>
      <c r="C91" s="28" t="s">
        <v>57</v>
      </c>
      <c r="D91" s="43">
        <f>D89/8139434*100</f>
        <v>120.43305468168917</v>
      </c>
      <c r="E91" s="43">
        <v>106.2</v>
      </c>
      <c r="F91" s="43">
        <v>105.3</v>
      </c>
      <c r="G91" s="43">
        <v>105.1</v>
      </c>
      <c r="H91" s="43">
        <v>105.3</v>
      </c>
      <c r="I91" s="43">
        <v>105.4</v>
      </c>
      <c r="J91" s="43">
        <v>105.6</v>
      </c>
      <c r="K91" s="43">
        <v>105.6</v>
      </c>
    </row>
    <row r="92" spans="1:11" ht="27.75" customHeight="1" x14ac:dyDescent="0.3">
      <c r="A92" s="89" t="s">
        <v>93</v>
      </c>
      <c r="B92" s="28" t="s">
        <v>94</v>
      </c>
      <c r="C92" s="28" t="s">
        <v>59</v>
      </c>
      <c r="D92" s="47"/>
      <c r="E92" s="29">
        <f t="shared" ref="E92:J92" si="30">D92*E93*E94/10000</f>
        <v>0</v>
      </c>
      <c r="F92" s="29">
        <f t="shared" si="30"/>
        <v>0</v>
      </c>
      <c r="G92" s="29">
        <f t="shared" si="30"/>
        <v>0</v>
      </c>
      <c r="H92" s="29">
        <f t="shared" si="30"/>
        <v>0</v>
      </c>
      <c r="I92" s="29">
        <f t="shared" si="30"/>
        <v>0</v>
      </c>
      <c r="J92" s="29">
        <f t="shared" si="30"/>
        <v>0</v>
      </c>
      <c r="K92" s="29">
        <v>0</v>
      </c>
    </row>
    <row r="93" spans="1:11" ht="66" x14ac:dyDescent="0.3">
      <c r="A93" s="89"/>
      <c r="B93" s="28" t="s">
        <v>63</v>
      </c>
      <c r="C93" s="28" t="s">
        <v>55</v>
      </c>
      <c r="D93" s="43"/>
      <c r="E93" s="29"/>
      <c r="F93" s="29"/>
      <c r="G93" s="29"/>
      <c r="H93" s="29"/>
      <c r="I93" s="29"/>
      <c r="J93" s="29"/>
      <c r="K93" s="29"/>
    </row>
    <row r="94" spans="1:11" ht="27.75" customHeight="1" x14ac:dyDescent="0.3">
      <c r="A94" s="89"/>
      <c r="B94" s="28" t="s">
        <v>61</v>
      </c>
      <c r="C94" s="28" t="s">
        <v>57</v>
      </c>
      <c r="D94" s="43"/>
      <c r="E94" s="29"/>
      <c r="F94" s="29"/>
      <c r="G94" s="29"/>
      <c r="H94" s="29"/>
      <c r="I94" s="29"/>
      <c r="J94" s="29"/>
      <c r="K94" s="29"/>
    </row>
    <row r="95" spans="1:11" ht="27" customHeight="1" x14ac:dyDescent="0.3">
      <c r="A95" s="89" t="s">
        <v>95</v>
      </c>
      <c r="B95" s="28" t="s">
        <v>96</v>
      </c>
      <c r="C95" s="28" t="s">
        <v>59</v>
      </c>
      <c r="D95" s="47"/>
      <c r="E95" s="29">
        <f t="shared" ref="E95:J95" si="31">D95*E96*E97/10000</f>
        <v>0</v>
      </c>
      <c r="F95" s="29">
        <f t="shared" si="31"/>
        <v>0</v>
      </c>
      <c r="G95" s="29">
        <f t="shared" si="31"/>
        <v>0</v>
      </c>
      <c r="H95" s="29">
        <f t="shared" si="31"/>
        <v>0</v>
      </c>
      <c r="I95" s="29">
        <f t="shared" si="31"/>
        <v>0</v>
      </c>
      <c r="J95" s="29">
        <f t="shared" si="31"/>
        <v>0</v>
      </c>
      <c r="K95" s="29">
        <v>0</v>
      </c>
    </row>
    <row r="96" spans="1:11" ht="52.5" customHeight="1" x14ac:dyDescent="0.3">
      <c r="A96" s="89"/>
      <c r="B96" s="28" t="s">
        <v>63</v>
      </c>
      <c r="C96" s="28" t="s">
        <v>55</v>
      </c>
      <c r="D96" s="43"/>
      <c r="E96" s="29"/>
      <c r="F96" s="29"/>
      <c r="G96" s="29"/>
      <c r="H96" s="29"/>
      <c r="I96" s="29"/>
      <c r="J96" s="29"/>
      <c r="K96" s="29"/>
    </row>
    <row r="97" spans="1:11" ht="26.25" customHeight="1" x14ac:dyDescent="0.3">
      <c r="A97" s="89"/>
      <c r="B97" s="28" t="s">
        <v>61</v>
      </c>
      <c r="C97" s="28" t="s">
        <v>57</v>
      </c>
      <c r="D97" s="43"/>
      <c r="E97" s="29"/>
      <c r="F97" s="29"/>
      <c r="G97" s="29"/>
      <c r="H97" s="29"/>
      <c r="I97" s="29"/>
      <c r="J97" s="29"/>
      <c r="K97" s="29"/>
    </row>
    <row r="98" spans="1:11" ht="26.25" customHeight="1" x14ac:dyDescent="0.3">
      <c r="A98" s="89" t="s">
        <v>97</v>
      </c>
      <c r="B98" s="28" t="s">
        <v>98</v>
      </c>
      <c r="C98" s="28" t="s">
        <v>59</v>
      </c>
      <c r="D98" s="47"/>
      <c r="E98" s="29">
        <f t="shared" ref="E98:J98" si="32">D98*E99*E100/10000</f>
        <v>0</v>
      </c>
      <c r="F98" s="29">
        <f t="shared" si="32"/>
        <v>0</v>
      </c>
      <c r="G98" s="29">
        <f t="shared" si="32"/>
        <v>0</v>
      </c>
      <c r="H98" s="29">
        <f t="shared" si="32"/>
        <v>0</v>
      </c>
      <c r="I98" s="29">
        <f t="shared" si="32"/>
        <v>0</v>
      </c>
      <c r="J98" s="29">
        <f t="shared" si="32"/>
        <v>0</v>
      </c>
      <c r="K98" s="29">
        <v>0</v>
      </c>
    </row>
    <row r="99" spans="1:11" ht="57" customHeight="1" x14ac:dyDescent="0.3">
      <c r="A99" s="89"/>
      <c r="B99" s="28" t="s">
        <v>63</v>
      </c>
      <c r="C99" s="28" t="s">
        <v>55</v>
      </c>
      <c r="D99" s="43"/>
      <c r="E99" s="29"/>
      <c r="F99" s="29"/>
      <c r="G99" s="29"/>
      <c r="H99" s="29"/>
      <c r="I99" s="29"/>
      <c r="J99" s="29"/>
      <c r="K99" s="29"/>
    </row>
    <row r="100" spans="1:11" ht="26.25" customHeight="1" x14ac:dyDescent="0.3">
      <c r="A100" s="89"/>
      <c r="B100" s="28" t="s">
        <v>61</v>
      </c>
      <c r="C100" s="28" t="s">
        <v>57</v>
      </c>
      <c r="D100" s="43"/>
      <c r="E100" s="29"/>
      <c r="F100" s="29"/>
      <c r="G100" s="29"/>
      <c r="H100" s="29"/>
      <c r="I100" s="29"/>
      <c r="J100" s="29"/>
      <c r="K100" s="29"/>
    </row>
    <row r="101" spans="1:11" ht="26.25" customHeight="1" x14ac:dyDescent="0.3">
      <c r="A101" s="89" t="s">
        <v>99</v>
      </c>
      <c r="B101" s="28" t="s">
        <v>100</v>
      </c>
      <c r="C101" s="28" t="s">
        <v>59</v>
      </c>
      <c r="D101" s="47"/>
      <c r="E101" s="29">
        <f t="shared" ref="E101:J101" si="33">D101*E102*E103/10000</f>
        <v>0</v>
      </c>
      <c r="F101" s="29">
        <f t="shared" si="33"/>
        <v>0</v>
      </c>
      <c r="G101" s="29">
        <f t="shared" si="33"/>
        <v>0</v>
      </c>
      <c r="H101" s="29">
        <f t="shared" si="33"/>
        <v>0</v>
      </c>
      <c r="I101" s="29">
        <f t="shared" si="33"/>
        <v>0</v>
      </c>
      <c r="J101" s="29">
        <f t="shared" si="33"/>
        <v>0</v>
      </c>
      <c r="K101" s="29">
        <v>0</v>
      </c>
    </row>
    <row r="102" spans="1:11" ht="52.5" customHeight="1" x14ac:dyDescent="0.3">
      <c r="A102" s="89"/>
      <c r="B102" s="28" t="s">
        <v>63</v>
      </c>
      <c r="C102" s="28" t="s">
        <v>55</v>
      </c>
      <c r="D102" s="43"/>
      <c r="E102" s="29"/>
      <c r="F102" s="29"/>
      <c r="G102" s="29"/>
      <c r="H102" s="29"/>
      <c r="I102" s="29"/>
      <c r="J102" s="29"/>
      <c r="K102" s="29"/>
    </row>
    <row r="103" spans="1:11" ht="26.25" customHeight="1" x14ac:dyDescent="0.3">
      <c r="A103" s="89"/>
      <c r="B103" s="28" t="s">
        <v>61</v>
      </c>
      <c r="C103" s="28" t="s">
        <v>57</v>
      </c>
      <c r="D103" s="43"/>
      <c r="E103" s="29"/>
      <c r="F103" s="29"/>
      <c r="G103" s="29"/>
      <c r="H103" s="29"/>
      <c r="I103" s="29"/>
      <c r="J103" s="29"/>
      <c r="K103" s="29"/>
    </row>
    <row r="104" spans="1:11" ht="26.25" customHeight="1" x14ac:dyDescent="0.3">
      <c r="A104" s="89" t="s">
        <v>101</v>
      </c>
      <c r="B104" s="28" t="s">
        <v>102</v>
      </c>
      <c r="C104" s="28" t="s">
        <v>59</v>
      </c>
      <c r="D104" s="43"/>
      <c r="E104" s="29">
        <f t="shared" ref="E104:J104" si="34">D104*E105*E106/10000</f>
        <v>0</v>
      </c>
      <c r="F104" s="29">
        <f t="shared" si="34"/>
        <v>0</v>
      </c>
      <c r="G104" s="29">
        <f t="shared" si="34"/>
        <v>0</v>
      </c>
      <c r="H104" s="29">
        <f t="shared" si="34"/>
        <v>0</v>
      </c>
      <c r="I104" s="29">
        <f t="shared" si="34"/>
        <v>0</v>
      </c>
      <c r="J104" s="29">
        <f t="shared" si="34"/>
        <v>0</v>
      </c>
      <c r="K104" s="29">
        <v>0</v>
      </c>
    </row>
    <row r="105" spans="1:11" ht="57.75" customHeight="1" x14ac:dyDescent="0.3">
      <c r="A105" s="89"/>
      <c r="B105" s="28" t="s">
        <v>63</v>
      </c>
      <c r="C105" s="28" t="s">
        <v>55</v>
      </c>
      <c r="D105" s="43"/>
      <c r="E105" s="29"/>
      <c r="F105" s="29"/>
      <c r="G105" s="29"/>
      <c r="H105" s="29"/>
      <c r="I105" s="29"/>
      <c r="J105" s="29"/>
      <c r="K105" s="29"/>
    </row>
    <row r="106" spans="1:11" ht="26.25" customHeight="1" x14ac:dyDescent="0.3">
      <c r="A106" s="89"/>
      <c r="B106" s="28" t="s">
        <v>61</v>
      </c>
      <c r="C106" s="28" t="s">
        <v>57</v>
      </c>
      <c r="D106" s="43"/>
      <c r="E106" s="29"/>
      <c r="F106" s="29"/>
      <c r="G106" s="29"/>
      <c r="H106" s="29"/>
      <c r="I106" s="29"/>
      <c r="J106" s="29"/>
      <c r="K106" s="29"/>
    </row>
    <row r="107" spans="1:11" ht="26.25" customHeight="1" x14ac:dyDescent="0.3">
      <c r="A107" s="89" t="s">
        <v>103</v>
      </c>
      <c r="B107" s="28" t="s">
        <v>104</v>
      </c>
      <c r="C107" s="28" t="s">
        <v>59</v>
      </c>
      <c r="D107" s="43"/>
      <c r="E107" s="29">
        <f t="shared" ref="E107:J107" si="35">D107*E108*E109/10000</f>
        <v>0</v>
      </c>
      <c r="F107" s="29">
        <f t="shared" si="35"/>
        <v>0</v>
      </c>
      <c r="G107" s="29">
        <f t="shared" si="35"/>
        <v>0</v>
      </c>
      <c r="H107" s="29">
        <f t="shared" si="35"/>
        <v>0</v>
      </c>
      <c r="I107" s="29">
        <f t="shared" si="35"/>
        <v>0</v>
      </c>
      <c r="J107" s="29">
        <f t="shared" si="35"/>
        <v>0</v>
      </c>
      <c r="K107" s="29">
        <v>0</v>
      </c>
    </row>
    <row r="108" spans="1:11" ht="54.75" customHeight="1" x14ac:dyDescent="0.3">
      <c r="A108" s="89"/>
      <c r="B108" s="28" t="s">
        <v>63</v>
      </c>
      <c r="C108" s="28" t="s">
        <v>55</v>
      </c>
      <c r="D108" s="43"/>
      <c r="E108" s="29"/>
      <c r="F108" s="29"/>
      <c r="G108" s="29"/>
      <c r="H108" s="29"/>
      <c r="I108" s="29"/>
      <c r="J108" s="29"/>
      <c r="K108" s="29"/>
    </row>
    <row r="109" spans="1:11" ht="26.25" customHeight="1" x14ac:dyDescent="0.3">
      <c r="A109" s="89"/>
      <c r="B109" s="28" t="s">
        <v>61</v>
      </c>
      <c r="C109" s="28" t="s">
        <v>57</v>
      </c>
      <c r="D109" s="43"/>
      <c r="E109" s="29"/>
      <c r="F109" s="29"/>
      <c r="G109" s="29"/>
      <c r="H109" s="29"/>
      <c r="I109" s="29"/>
      <c r="J109" s="29"/>
      <c r="K109" s="29"/>
    </row>
    <row r="110" spans="1:11" ht="28.5" customHeight="1" x14ac:dyDescent="0.3">
      <c r="A110" s="89" t="s">
        <v>105</v>
      </c>
      <c r="B110" s="28" t="s">
        <v>106</v>
      </c>
      <c r="C110" s="28" t="s">
        <v>59</v>
      </c>
      <c r="D110" s="43"/>
      <c r="E110" s="29">
        <f t="shared" ref="E110:J110" si="36">D110*E111*E112/10000</f>
        <v>0</v>
      </c>
      <c r="F110" s="29">
        <f t="shared" si="36"/>
        <v>0</v>
      </c>
      <c r="G110" s="29">
        <f t="shared" si="36"/>
        <v>0</v>
      </c>
      <c r="H110" s="29">
        <f t="shared" si="36"/>
        <v>0</v>
      </c>
      <c r="I110" s="29">
        <f t="shared" si="36"/>
        <v>0</v>
      </c>
      <c r="J110" s="29">
        <f t="shared" si="36"/>
        <v>0</v>
      </c>
      <c r="K110" s="29">
        <v>0</v>
      </c>
    </row>
    <row r="111" spans="1:11" ht="51" customHeight="1" x14ac:dyDescent="0.3">
      <c r="A111" s="89"/>
      <c r="B111" s="28" t="s">
        <v>63</v>
      </c>
      <c r="C111" s="28" t="s">
        <v>55</v>
      </c>
      <c r="D111" s="43"/>
      <c r="E111" s="29"/>
      <c r="F111" s="29"/>
      <c r="G111" s="29"/>
      <c r="H111" s="29"/>
      <c r="I111" s="29"/>
      <c r="J111" s="29"/>
      <c r="K111" s="29"/>
    </row>
    <row r="112" spans="1:11" ht="26.25" customHeight="1" x14ac:dyDescent="0.3">
      <c r="A112" s="89"/>
      <c r="B112" s="28" t="s">
        <v>61</v>
      </c>
      <c r="C112" s="28" t="s">
        <v>57</v>
      </c>
      <c r="D112" s="43"/>
      <c r="E112" s="29"/>
      <c r="F112" s="29"/>
      <c r="G112" s="29"/>
      <c r="H112" s="29"/>
      <c r="I112" s="29"/>
      <c r="J112" s="29"/>
      <c r="K112" s="29"/>
    </row>
    <row r="113" spans="1:11" ht="26.25" customHeight="1" x14ac:dyDescent="0.3">
      <c r="A113" s="89" t="s">
        <v>107</v>
      </c>
      <c r="B113" s="28" t="s">
        <v>108</v>
      </c>
      <c r="C113" s="28" t="s">
        <v>59</v>
      </c>
      <c r="D113" s="43"/>
      <c r="E113" s="29">
        <f t="shared" ref="E113:J113" si="37">D113*E114*E115/10000</f>
        <v>0</v>
      </c>
      <c r="F113" s="29">
        <f t="shared" si="37"/>
        <v>0</v>
      </c>
      <c r="G113" s="29">
        <f t="shared" si="37"/>
        <v>0</v>
      </c>
      <c r="H113" s="29">
        <f t="shared" si="37"/>
        <v>0</v>
      </c>
      <c r="I113" s="29">
        <f t="shared" si="37"/>
        <v>0</v>
      </c>
      <c r="J113" s="29">
        <f t="shared" si="37"/>
        <v>0</v>
      </c>
      <c r="K113" s="29">
        <v>0</v>
      </c>
    </row>
    <row r="114" spans="1:11" ht="56.25" customHeight="1" x14ac:dyDescent="0.3">
      <c r="A114" s="89"/>
      <c r="B114" s="28" t="s">
        <v>63</v>
      </c>
      <c r="C114" s="28" t="s">
        <v>55</v>
      </c>
      <c r="D114" s="43"/>
      <c r="E114" s="29"/>
      <c r="F114" s="29"/>
      <c r="G114" s="29"/>
      <c r="H114" s="29"/>
      <c r="I114" s="29"/>
      <c r="J114" s="29"/>
      <c r="K114" s="29"/>
    </row>
    <row r="115" spans="1:11" ht="26.25" customHeight="1" x14ac:dyDescent="0.3">
      <c r="A115" s="89"/>
      <c r="B115" s="28" t="s">
        <v>61</v>
      </c>
      <c r="C115" s="28" t="s">
        <v>57</v>
      </c>
      <c r="D115" s="43"/>
      <c r="E115" s="29"/>
      <c r="F115" s="29"/>
      <c r="G115" s="29"/>
      <c r="H115" s="29"/>
      <c r="I115" s="29"/>
      <c r="J115" s="29"/>
      <c r="K115" s="29"/>
    </row>
    <row r="116" spans="1:11" ht="26.25" customHeight="1" x14ac:dyDescent="0.3">
      <c r="A116" s="89" t="s">
        <v>109</v>
      </c>
      <c r="B116" s="28" t="s">
        <v>110</v>
      </c>
      <c r="C116" s="28" t="s">
        <v>59</v>
      </c>
      <c r="D116" s="43"/>
      <c r="E116" s="29">
        <f t="shared" ref="E116:J116" si="38">D116*E117*E118/10000</f>
        <v>0</v>
      </c>
      <c r="F116" s="29">
        <f t="shared" si="38"/>
        <v>0</v>
      </c>
      <c r="G116" s="29">
        <f t="shared" si="38"/>
        <v>0</v>
      </c>
      <c r="H116" s="29">
        <f t="shared" si="38"/>
        <v>0</v>
      </c>
      <c r="I116" s="29">
        <f t="shared" si="38"/>
        <v>0</v>
      </c>
      <c r="J116" s="29">
        <f t="shared" si="38"/>
        <v>0</v>
      </c>
      <c r="K116" s="29">
        <v>0</v>
      </c>
    </row>
    <row r="117" spans="1:11" ht="51" customHeight="1" x14ac:dyDescent="0.3">
      <c r="A117" s="89"/>
      <c r="B117" s="28" t="s">
        <v>63</v>
      </c>
      <c r="C117" s="28" t="s">
        <v>55</v>
      </c>
      <c r="D117" s="43"/>
      <c r="E117" s="29"/>
      <c r="F117" s="29"/>
      <c r="G117" s="29"/>
      <c r="H117" s="29"/>
      <c r="I117" s="29"/>
      <c r="J117" s="29"/>
      <c r="K117" s="29"/>
    </row>
    <row r="118" spans="1:11" ht="26.25" customHeight="1" x14ac:dyDescent="0.3">
      <c r="A118" s="89"/>
      <c r="B118" s="28" t="s">
        <v>61</v>
      </c>
      <c r="C118" s="28" t="s">
        <v>57</v>
      </c>
      <c r="D118" s="43"/>
      <c r="E118" s="29"/>
      <c r="F118" s="29"/>
      <c r="G118" s="29"/>
      <c r="H118" s="29"/>
      <c r="I118" s="29"/>
      <c r="J118" s="29"/>
      <c r="K118" s="29"/>
    </row>
    <row r="119" spans="1:11" ht="26.25" customHeight="1" x14ac:dyDescent="0.3">
      <c r="A119" s="89" t="s">
        <v>111</v>
      </c>
      <c r="B119" s="28" t="s">
        <v>112</v>
      </c>
      <c r="C119" s="28" t="s">
        <v>59</v>
      </c>
      <c r="D119" s="43"/>
      <c r="E119" s="29">
        <f t="shared" ref="E119:J119" si="39">D119*E120*E121/10000</f>
        <v>0</v>
      </c>
      <c r="F119" s="29">
        <f t="shared" si="39"/>
        <v>0</v>
      </c>
      <c r="G119" s="29">
        <f t="shared" si="39"/>
        <v>0</v>
      </c>
      <c r="H119" s="29">
        <f t="shared" si="39"/>
        <v>0</v>
      </c>
      <c r="I119" s="29">
        <f t="shared" si="39"/>
        <v>0</v>
      </c>
      <c r="J119" s="29">
        <f t="shared" si="39"/>
        <v>0</v>
      </c>
      <c r="K119" s="29">
        <v>0</v>
      </c>
    </row>
    <row r="120" spans="1:11" ht="55.5" customHeight="1" x14ac:dyDescent="0.3">
      <c r="A120" s="89"/>
      <c r="B120" s="28" t="s">
        <v>63</v>
      </c>
      <c r="C120" s="28" t="s">
        <v>55</v>
      </c>
      <c r="D120" s="43"/>
      <c r="E120" s="29"/>
      <c r="F120" s="29"/>
      <c r="G120" s="29"/>
      <c r="H120" s="29"/>
      <c r="I120" s="29"/>
      <c r="J120" s="29"/>
      <c r="K120" s="29"/>
    </row>
    <row r="121" spans="1:11" ht="26.25" customHeight="1" x14ac:dyDescent="0.3">
      <c r="A121" s="89"/>
      <c r="B121" s="28" t="s">
        <v>61</v>
      </c>
      <c r="C121" s="28" t="s">
        <v>57</v>
      </c>
      <c r="D121" s="43"/>
      <c r="E121" s="29"/>
      <c r="F121" s="29"/>
      <c r="G121" s="29"/>
      <c r="H121" s="29"/>
      <c r="I121" s="29"/>
      <c r="J121" s="29"/>
      <c r="K121" s="29"/>
    </row>
    <row r="122" spans="1:11" ht="79.5" customHeight="1" x14ac:dyDescent="0.3">
      <c r="A122" s="89">
        <v>4</v>
      </c>
      <c r="B122" s="28" t="s">
        <v>113</v>
      </c>
      <c r="C122" s="28" t="s">
        <v>59</v>
      </c>
      <c r="D122" s="47"/>
      <c r="E122" s="29">
        <f t="shared" ref="E122:J122" si="40">D122*E123*E124/10000</f>
        <v>0</v>
      </c>
      <c r="F122" s="29">
        <f t="shared" si="40"/>
        <v>0</v>
      </c>
      <c r="G122" s="29">
        <f t="shared" si="40"/>
        <v>0</v>
      </c>
      <c r="H122" s="29">
        <f t="shared" si="40"/>
        <v>0</v>
      </c>
      <c r="I122" s="29">
        <f t="shared" si="40"/>
        <v>0</v>
      </c>
      <c r="J122" s="29">
        <f t="shared" si="40"/>
        <v>0</v>
      </c>
      <c r="K122" s="29">
        <v>0</v>
      </c>
    </row>
    <row r="123" spans="1:11" ht="51.75" customHeight="1" x14ac:dyDescent="0.3">
      <c r="A123" s="89"/>
      <c r="B123" s="28" t="s">
        <v>63</v>
      </c>
      <c r="C123" s="28" t="s">
        <v>55</v>
      </c>
      <c r="D123" s="43"/>
      <c r="E123" s="29"/>
      <c r="F123" s="29"/>
      <c r="G123" s="29"/>
      <c r="H123" s="29"/>
      <c r="I123" s="29"/>
      <c r="J123" s="29"/>
      <c r="K123" s="29"/>
    </row>
    <row r="124" spans="1:11" ht="27" customHeight="1" x14ac:dyDescent="0.3">
      <c r="A124" s="89"/>
      <c r="B124" s="28" t="s">
        <v>61</v>
      </c>
      <c r="C124" s="28" t="s">
        <v>57</v>
      </c>
      <c r="D124" s="43"/>
      <c r="E124" s="29"/>
      <c r="F124" s="29"/>
      <c r="G124" s="29"/>
      <c r="H124" s="29"/>
      <c r="I124" s="29"/>
      <c r="J124" s="29"/>
      <c r="K124" s="29"/>
    </row>
    <row r="125" spans="1:11" ht="94.5" customHeight="1" x14ac:dyDescent="0.3">
      <c r="A125" s="89" t="s">
        <v>37</v>
      </c>
      <c r="B125" s="28" t="s">
        <v>114</v>
      </c>
      <c r="C125" s="28" t="s">
        <v>59</v>
      </c>
      <c r="D125" s="47"/>
      <c r="E125" s="29">
        <f t="shared" ref="E125:J125" si="41">D125*E126*E127/10000</f>
        <v>0</v>
      </c>
      <c r="F125" s="29">
        <f t="shared" si="41"/>
        <v>0</v>
      </c>
      <c r="G125" s="29">
        <f t="shared" si="41"/>
        <v>0</v>
      </c>
      <c r="H125" s="29">
        <f t="shared" si="41"/>
        <v>0</v>
      </c>
      <c r="I125" s="29">
        <f t="shared" si="41"/>
        <v>0</v>
      </c>
      <c r="J125" s="29">
        <f t="shared" si="41"/>
        <v>0</v>
      </c>
      <c r="K125" s="29">
        <v>0</v>
      </c>
    </row>
    <row r="126" spans="1:11" ht="54" customHeight="1" x14ac:dyDescent="0.3">
      <c r="A126" s="89"/>
      <c r="B126" s="28" t="s">
        <v>63</v>
      </c>
      <c r="C126" s="28" t="s">
        <v>55</v>
      </c>
      <c r="D126" s="43"/>
      <c r="E126" s="29"/>
      <c r="F126" s="29"/>
      <c r="G126" s="29"/>
      <c r="H126" s="29"/>
      <c r="I126" s="29"/>
      <c r="J126" s="29"/>
      <c r="K126" s="29"/>
    </row>
    <row r="127" spans="1:11" ht="27" customHeight="1" x14ac:dyDescent="0.3">
      <c r="A127" s="89"/>
      <c r="B127" s="28" t="s">
        <v>61</v>
      </c>
      <c r="C127" s="28" t="s">
        <v>57</v>
      </c>
      <c r="D127" s="43"/>
      <c r="E127" s="29"/>
      <c r="F127" s="29"/>
      <c r="G127" s="29"/>
      <c r="H127" s="29"/>
      <c r="I127" s="29"/>
      <c r="J127" s="29"/>
      <c r="K127" s="29"/>
    </row>
    <row r="128" spans="1:11" ht="41.25" customHeight="1" x14ac:dyDescent="0.35">
      <c r="A128" s="88"/>
      <c r="B128" s="88"/>
      <c r="C128" s="88"/>
      <c r="D128" s="88"/>
      <c r="E128" s="88"/>
      <c r="F128" s="88"/>
      <c r="G128" s="88"/>
      <c r="H128" s="88"/>
      <c r="I128" s="6"/>
      <c r="J128" s="6"/>
      <c r="K128" s="6"/>
    </row>
    <row r="129" spans="1:11" ht="13.5" customHeight="1" x14ac:dyDescent="0.3">
      <c r="A129" s="81" t="s">
        <v>0</v>
      </c>
      <c r="B129" s="81" t="s">
        <v>1</v>
      </c>
      <c r="C129" s="81" t="s">
        <v>2</v>
      </c>
      <c r="D129" s="9" t="s">
        <v>3</v>
      </c>
      <c r="E129" s="9" t="s">
        <v>4</v>
      </c>
      <c r="F129" s="83" t="s">
        <v>5</v>
      </c>
      <c r="G129" s="84"/>
      <c r="H129" s="84"/>
      <c r="I129" s="84"/>
      <c r="J129" s="84"/>
      <c r="K129" s="85"/>
    </row>
    <row r="130" spans="1:11" ht="26.25" customHeight="1" x14ac:dyDescent="0.3">
      <c r="A130" s="81"/>
      <c r="B130" s="81"/>
      <c r="C130" s="81"/>
      <c r="D130" s="10">
        <v>2018</v>
      </c>
      <c r="E130" s="9">
        <v>2019</v>
      </c>
      <c r="F130" s="10">
        <v>2020</v>
      </c>
      <c r="G130" s="10">
        <v>2021</v>
      </c>
      <c r="H130" s="10">
        <v>2022</v>
      </c>
      <c r="I130" s="10">
        <v>2023</v>
      </c>
      <c r="J130" s="10">
        <v>2024</v>
      </c>
      <c r="K130" s="10">
        <v>2025</v>
      </c>
    </row>
    <row r="131" spans="1:11" ht="18" customHeight="1" x14ac:dyDescent="0.3">
      <c r="A131" s="20" t="s">
        <v>115</v>
      </c>
      <c r="B131" s="81" t="s">
        <v>116</v>
      </c>
      <c r="C131" s="81"/>
      <c r="D131" s="81"/>
      <c r="E131" s="81"/>
      <c r="F131" s="81"/>
      <c r="G131" s="81"/>
      <c r="H131" s="81"/>
      <c r="I131" s="81"/>
      <c r="J131" s="81"/>
    </row>
    <row r="132" spans="1:11" ht="33.75" customHeight="1" x14ac:dyDescent="0.3">
      <c r="A132" s="89">
        <v>1</v>
      </c>
      <c r="B132" s="12" t="s">
        <v>117</v>
      </c>
      <c r="C132" s="24" t="s">
        <v>59</v>
      </c>
      <c r="D132" s="43">
        <f t="shared" ref="D132:J132" si="42">D135+D144</f>
        <v>748529</v>
      </c>
      <c r="E132" s="43">
        <f t="shared" si="42"/>
        <v>755303.26093559701</v>
      </c>
      <c r="F132" s="43">
        <f t="shared" si="42"/>
        <v>777066.05247114133</v>
      </c>
      <c r="G132" s="43">
        <f t="shared" si="42"/>
        <v>824211.799541377</v>
      </c>
      <c r="H132" s="43">
        <f t="shared" si="42"/>
        <v>896952.87033017783</v>
      </c>
      <c r="I132" s="43">
        <f t="shared" si="42"/>
        <v>1002472.2155734638</v>
      </c>
      <c r="J132" s="43">
        <f t="shared" si="42"/>
        <v>1151780.4278067686</v>
      </c>
      <c r="K132" s="43">
        <v>1151780.4278067686</v>
      </c>
    </row>
    <row r="133" spans="1:11" ht="53.25" customHeight="1" x14ac:dyDescent="0.3">
      <c r="A133" s="89"/>
      <c r="B133" s="12" t="s">
        <v>63</v>
      </c>
      <c r="C133" s="24" t="s">
        <v>55</v>
      </c>
      <c r="D133" s="43"/>
      <c r="E133" s="43">
        <f t="shared" ref="E133:J133" si="43">(D135*E136+D144*E145)/D132</f>
        <v>97.492763108535925</v>
      </c>
      <c r="F133" s="43">
        <f t="shared" si="43"/>
        <v>99.691212791002556</v>
      </c>
      <c r="G133" s="43">
        <f t="shared" si="43"/>
        <v>102.57944675985442</v>
      </c>
      <c r="H133" s="43">
        <f t="shared" si="43"/>
        <v>105.04394918303571</v>
      </c>
      <c r="I133" s="43">
        <f t="shared" si="43"/>
        <v>107.77647227313231</v>
      </c>
      <c r="J133" s="43">
        <f t="shared" si="43"/>
        <v>110.6878613145177</v>
      </c>
      <c r="K133" s="43">
        <v>110.6878613145177</v>
      </c>
    </row>
    <row r="134" spans="1:11" ht="25.5" customHeight="1" x14ac:dyDescent="0.3">
      <c r="A134" s="89"/>
      <c r="B134" s="12" t="s">
        <v>61</v>
      </c>
      <c r="C134" s="24" t="s">
        <v>57</v>
      </c>
      <c r="D134" s="43"/>
      <c r="E134" s="43">
        <f t="shared" ref="E134:J134" si="44">E132/D132/E133*10000</f>
        <v>103.49999999999999</v>
      </c>
      <c r="F134" s="43">
        <f t="shared" si="44"/>
        <v>103.20000000000002</v>
      </c>
      <c r="G134" s="43">
        <f t="shared" si="44"/>
        <v>103.39999999999999</v>
      </c>
      <c r="H134" s="43">
        <f t="shared" si="44"/>
        <v>103.6</v>
      </c>
      <c r="I134" s="43">
        <f t="shared" si="44"/>
        <v>103.69999999999999</v>
      </c>
      <c r="J134" s="43">
        <f t="shared" si="44"/>
        <v>103.79999999999998</v>
      </c>
      <c r="K134" s="43">
        <v>103.79999999999998</v>
      </c>
    </row>
    <row r="135" spans="1:11" ht="39.75" customHeight="1" x14ac:dyDescent="0.3">
      <c r="A135" s="89" t="s">
        <v>12</v>
      </c>
      <c r="B135" s="12" t="s">
        <v>118</v>
      </c>
      <c r="C135" s="24" t="s">
        <v>59</v>
      </c>
      <c r="D135" s="43">
        <f t="shared" ref="D135:J135" si="45">D138+D140+D142</f>
        <v>117254</v>
      </c>
      <c r="E135" s="43">
        <f t="shared" si="45"/>
        <v>116372.63999999997</v>
      </c>
      <c r="F135" s="43">
        <f t="shared" si="45"/>
        <v>120717.52888703995</v>
      </c>
      <c r="G135" s="43">
        <f t="shared" si="45"/>
        <v>128355.25450920562</v>
      </c>
      <c r="H135" s="43">
        <f t="shared" si="45"/>
        <v>140024.59602452043</v>
      </c>
      <c r="I135" s="43">
        <f t="shared" si="45"/>
        <v>156879.22969032318</v>
      </c>
      <c r="J135" s="43">
        <f t="shared" si="45"/>
        <v>180683.99425790261</v>
      </c>
      <c r="K135" s="43">
        <v>180683.99425790261</v>
      </c>
    </row>
    <row r="136" spans="1:11" ht="66" x14ac:dyDescent="0.3">
      <c r="A136" s="89"/>
      <c r="B136" s="12" t="s">
        <v>63</v>
      </c>
      <c r="C136" s="24" t="s">
        <v>55</v>
      </c>
      <c r="D136" s="43"/>
      <c r="E136" s="43">
        <f t="shared" ref="E136:J136" si="46">(D138*E139+D140*E141+D142*E143)/D135</f>
        <v>95.89210886906487</v>
      </c>
      <c r="F136" s="43">
        <f t="shared" si="46"/>
        <v>100.51705426356588</v>
      </c>
      <c r="G136" s="43">
        <f t="shared" si="46"/>
        <v>102.83069632495163</v>
      </c>
      <c r="H136" s="43">
        <f t="shared" si="46"/>
        <v>105.30061818532816</v>
      </c>
      <c r="I136" s="43">
        <f t="shared" si="46"/>
        <v>108.03944969323045</v>
      </c>
      <c r="J136" s="43">
        <f t="shared" si="46"/>
        <v>110.95755567743024</v>
      </c>
      <c r="K136" s="43">
        <v>110.95755567743024</v>
      </c>
    </row>
    <row r="137" spans="1:11" ht="26.25" customHeight="1" x14ac:dyDescent="0.3">
      <c r="A137" s="89"/>
      <c r="B137" s="12" t="s">
        <v>61</v>
      </c>
      <c r="C137" s="24" t="s">
        <v>57</v>
      </c>
      <c r="D137" s="43"/>
      <c r="E137" s="43">
        <v>103.5</v>
      </c>
      <c r="F137" s="43">
        <v>103.2</v>
      </c>
      <c r="G137" s="43">
        <v>103.4</v>
      </c>
      <c r="H137" s="43">
        <v>103.6</v>
      </c>
      <c r="I137" s="43">
        <v>103.7</v>
      </c>
      <c r="J137" s="43">
        <v>103.8</v>
      </c>
      <c r="K137" s="43">
        <v>103.8</v>
      </c>
    </row>
    <row r="138" spans="1:11" s="1" customFormat="1" ht="28.5" customHeight="1" x14ac:dyDescent="0.3">
      <c r="A138" s="96" t="s">
        <v>119</v>
      </c>
      <c r="B138" s="32" t="s">
        <v>120</v>
      </c>
      <c r="C138" s="24" t="s">
        <v>59</v>
      </c>
      <c r="D138" s="43">
        <v>114540</v>
      </c>
      <c r="E138" s="43">
        <f t="shared" ref="E138:J138" si="47">D138*E139*E137/10000</f>
        <v>116372.63999999997</v>
      </c>
      <c r="F138" s="43">
        <f t="shared" si="47"/>
        <v>120717.52888703995</v>
      </c>
      <c r="G138" s="43">
        <f t="shared" si="47"/>
        <v>128355.25450920562</v>
      </c>
      <c r="H138" s="43">
        <f t="shared" si="47"/>
        <v>140024.59602452043</v>
      </c>
      <c r="I138" s="43">
        <f t="shared" si="47"/>
        <v>156879.22969032318</v>
      </c>
      <c r="J138" s="43">
        <f t="shared" si="47"/>
        <v>180683.99425790261</v>
      </c>
      <c r="K138" s="43">
        <v>180683.99425790261</v>
      </c>
    </row>
    <row r="139" spans="1:11" s="1" customFormat="1" ht="26.25" customHeight="1" x14ac:dyDescent="0.3">
      <c r="A139" s="96"/>
      <c r="B139" s="32" t="s">
        <v>121</v>
      </c>
      <c r="C139" s="24" t="s">
        <v>57</v>
      </c>
      <c r="D139" s="43"/>
      <c r="E139" s="43">
        <v>98.164251207729464</v>
      </c>
      <c r="F139" s="43">
        <v>100.51705426356588</v>
      </c>
      <c r="G139" s="43">
        <v>102.83069632495163</v>
      </c>
      <c r="H139" s="43">
        <v>105.30061818532816</v>
      </c>
      <c r="I139" s="43">
        <v>108.03944969323045</v>
      </c>
      <c r="J139" s="43">
        <v>110.95755567743024</v>
      </c>
      <c r="K139" s="43">
        <v>110.95755567743024</v>
      </c>
    </row>
    <row r="140" spans="1:11" s="1" customFormat="1" ht="26.25" customHeight="1" x14ac:dyDescent="0.3">
      <c r="A140" s="96" t="s">
        <v>122</v>
      </c>
      <c r="B140" s="32" t="s">
        <v>123</v>
      </c>
      <c r="C140" s="24" t="s">
        <v>59</v>
      </c>
      <c r="D140" s="43"/>
      <c r="E140" s="43">
        <f t="shared" ref="E140:J140" si="48">D140*E141*E137/10000</f>
        <v>0</v>
      </c>
      <c r="F140" s="43">
        <f t="shared" si="48"/>
        <v>0</v>
      </c>
      <c r="G140" s="43">
        <f t="shared" si="48"/>
        <v>0</v>
      </c>
      <c r="H140" s="43">
        <f t="shared" si="48"/>
        <v>0</v>
      </c>
      <c r="I140" s="43">
        <f t="shared" si="48"/>
        <v>0</v>
      </c>
      <c r="J140" s="43">
        <f t="shared" si="48"/>
        <v>0</v>
      </c>
      <c r="K140" s="43">
        <v>0</v>
      </c>
    </row>
    <row r="141" spans="1:11" s="1" customFormat="1" ht="26.25" customHeight="1" x14ac:dyDescent="0.3">
      <c r="A141" s="96"/>
      <c r="B141" s="32" t="s">
        <v>121</v>
      </c>
      <c r="C141" s="24" t="s">
        <v>55</v>
      </c>
      <c r="D141" s="43"/>
      <c r="E141" s="43"/>
      <c r="F141" s="43"/>
      <c r="G141" s="43"/>
      <c r="H141" s="43"/>
      <c r="I141" s="43"/>
      <c r="J141" s="43"/>
      <c r="K141" s="43"/>
    </row>
    <row r="142" spans="1:11" s="1" customFormat="1" ht="42" customHeight="1" x14ac:dyDescent="0.3">
      <c r="A142" s="96" t="s">
        <v>124</v>
      </c>
      <c r="B142" s="32" t="s">
        <v>125</v>
      </c>
      <c r="C142" s="24" t="s">
        <v>59</v>
      </c>
      <c r="D142" s="43">
        <v>2714</v>
      </c>
      <c r="E142" s="43">
        <f t="shared" ref="E142:J142" si="49">D142*E143*E137/10000</f>
        <v>0</v>
      </c>
      <c r="F142" s="43">
        <f t="shared" si="49"/>
        <v>0</v>
      </c>
      <c r="G142" s="43">
        <f t="shared" si="49"/>
        <v>0</v>
      </c>
      <c r="H142" s="43">
        <f t="shared" si="49"/>
        <v>0</v>
      </c>
      <c r="I142" s="43">
        <f t="shared" si="49"/>
        <v>0</v>
      </c>
      <c r="J142" s="43">
        <f t="shared" si="49"/>
        <v>0</v>
      </c>
      <c r="K142" s="43">
        <v>0</v>
      </c>
    </row>
    <row r="143" spans="1:11" s="1" customFormat="1" ht="26.25" customHeight="1" x14ac:dyDescent="0.3">
      <c r="A143" s="96"/>
      <c r="B143" s="32" t="s">
        <v>121</v>
      </c>
      <c r="C143" s="24" t="s">
        <v>57</v>
      </c>
      <c r="D143" s="43"/>
      <c r="E143" s="43"/>
      <c r="F143" s="43"/>
      <c r="G143" s="43"/>
      <c r="H143" s="43"/>
      <c r="I143" s="43"/>
      <c r="J143" s="43"/>
      <c r="K143" s="43"/>
    </row>
    <row r="144" spans="1:11" ht="39.75" customHeight="1" x14ac:dyDescent="0.3">
      <c r="A144" s="89" t="s">
        <v>14</v>
      </c>
      <c r="B144" s="12" t="s">
        <v>126</v>
      </c>
      <c r="C144" s="13" t="s">
        <v>59</v>
      </c>
      <c r="D144" s="43">
        <f t="shared" ref="D144:J144" si="50">D147+D149+D151</f>
        <v>631275</v>
      </c>
      <c r="E144" s="43">
        <f t="shared" si="50"/>
        <v>638930.62093559699</v>
      </c>
      <c r="F144" s="43">
        <f t="shared" si="50"/>
        <v>656348.52358410135</v>
      </c>
      <c r="G144" s="43">
        <f t="shared" si="50"/>
        <v>695856.54503217142</v>
      </c>
      <c r="H144" s="43">
        <f t="shared" si="50"/>
        <v>756928.27430565737</v>
      </c>
      <c r="I144" s="43">
        <f t="shared" si="50"/>
        <v>845592.98588314059</v>
      </c>
      <c r="J144" s="43">
        <f t="shared" si="50"/>
        <v>971096.43354886607</v>
      </c>
      <c r="K144" s="43">
        <v>971096.43354886607</v>
      </c>
    </row>
    <row r="145" spans="1:11" ht="51.75" customHeight="1" x14ac:dyDescent="0.3">
      <c r="A145" s="89"/>
      <c r="B145" s="12" t="s">
        <v>63</v>
      </c>
      <c r="C145" s="13" t="s">
        <v>127</v>
      </c>
      <c r="D145" s="43"/>
      <c r="E145" s="43">
        <f t="shared" ref="E145:J145" si="51">(D147*E148+D149*E150+D151*E152)/D144</f>
        <v>97.790071115656332</v>
      </c>
      <c r="F145" s="43">
        <f t="shared" si="51"/>
        <v>99.540796847182321</v>
      </c>
      <c r="G145" s="43">
        <f t="shared" si="51"/>
        <v>102.53323620929683</v>
      </c>
      <c r="H145" s="43">
        <f t="shared" si="51"/>
        <v>104.99660492027196</v>
      </c>
      <c r="I145" s="43">
        <f t="shared" si="51"/>
        <v>107.72782392921017</v>
      </c>
      <c r="J145" s="43">
        <f t="shared" si="51"/>
        <v>110.63782607934917</v>
      </c>
      <c r="K145" s="43">
        <v>110.63782607934917</v>
      </c>
    </row>
    <row r="146" spans="1:11" ht="39.6" x14ac:dyDescent="0.3">
      <c r="A146" s="89"/>
      <c r="B146" s="12" t="s">
        <v>61</v>
      </c>
      <c r="C146" s="13" t="s">
        <v>57</v>
      </c>
      <c r="D146" s="45"/>
      <c r="E146" s="43">
        <v>103.5</v>
      </c>
      <c r="F146" s="43">
        <v>103.2</v>
      </c>
      <c r="G146" s="43">
        <v>103.4</v>
      </c>
      <c r="H146" s="43">
        <v>103.6</v>
      </c>
      <c r="I146" s="43">
        <v>103.7</v>
      </c>
      <c r="J146" s="43">
        <v>103.8</v>
      </c>
      <c r="K146" s="43">
        <v>103.8</v>
      </c>
    </row>
    <row r="147" spans="1:11" s="1" customFormat="1" ht="24.75" customHeight="1" x14ac:dyDescent="0.3">
      <c r="A147" s="96" t="s">
        <v>128</v>
      </c>
      <c r="B147" s="32" t="s">
        <v>120</v>
      </c>
      <c r="C147" s="13" t="s">
        <v>59</v>
      </c>
      <c r="D147" s="45">
        <v>628165</v>
      </c>
      <c r="E147" s="43">
        <f t="shared" ref="E147:J147" si="52">D147*E148*E146/10000</f>
        <v>635758.60192492779</v>
      </c>
      <c r="F147" s="43">
        <f t="shared" si="52"/>
        <v>656315.46211105247</v>
      </c>
      <c r="G147" s="43">
        <f t="shared" si="52"/>
        <v>695821.32365310111</v>
      </c>
      <c r="H147" s="43">
        <f t="shared" si="52"/>
        <v>756889.73920776544</v>
      </c>
      <c r="I147" s="43">
        <f t="shared" si="52"/>
        <v>845549.72892333812</v>
      </c>
      <c r="J147" s="43">
        <f t="shared" si="52"/>
        <v>971046.46839476924</v>
      </c>
      <c r="K147" s="43">
        <v>971046.46839476924</v>
      </c>
    </row>
    <row r="148" spans="1:11" s="1" customFormat="1" ht="39.6" x14ac:dyDescent="0.3">
      <c r="A148" s="96"/>
      <c r="B148" s="32" t="s">
        <v>121</v>
      </c>
      <c r="C148" s="13" t="s">
        <v>57</v>
      </c>
      <c r="D148" s="43" t="s">
        <v>298</v>
      </c>
      <c r="E148" s="43">
        <v>97.786333012512031</v>
      </c>
      <c r="F148" s="43">
        <v>100.03240115718417</v>
      </c>
      <c r="G148" s="43">
        <v>102.53321118611376</v>
      </c>
      <c r="H148" s="43">
        <v>104.996574051973</v>
      </c>
      <c r="I148" s="43">
        <v>107.72779743449996</v>
      </c>
      <c r="J148" s="43">
        <v>110.63779326913792</v>
      </c>
      <c r="K148" s="43">
        <v>110.63779326913792</v>
      </c>
    </row>
    <row r="149" spans="1:11" s="1" customFormat="1" ht="26.25" customHeight="1" x14ac:dyDescent="0.3">
      <c r="A149" s="96" t="s">
        <v>129</v>
      </c>
      <c r="B149" s="32" t="s">
        <v>123</v>
      </c>
      <c r="C149" s="13" t="s">
        <v>59</v>
      </c>
      <c r="D149" s="45"/>
      <c r="E149" s="43">
        <f t="shared" ref="E149:J149" si="53">D149*E150*E146/10000</f>
        <v>0</v>
      </c>
      <c r="F149" s="43">
        <f t="shared" si="53"/>
        <v>0</v>
      </c>
      <c r="G149" s="43">
        <f t="shared" si="53"/>
        <v>0</v>
      </c>
      <c r="H149" s="43">
        <f t="shared" si="53"/>
        <v>0</v>
      </c>
      <c r="I149" s="43">
        <f t="shared" si="53"/>
        <v>0</v>
      </c>
      <c r="J149" s="43">
        <f t="shared" si="53"/>
        <v>0</v>
      </c>
      <c r="K149" s="43">
        <v>0</v>
      </c>
    </row>
    <row r="150" spans="1:11" s="1" customFormat="1" ht="51" customHeight="1" x14ac:dyDescent="0.3">
      <c r="A150" s="96"/>
      <c r="B150" s="32" t="s">
        <v>121</v>
      </c>
      <c r="C150" s="13" t="s">
        <v>55</v>
      </c>
      <c r="D150" s="43"/>
      <c r="E150" s="43"/>
      <c r="F150" s="43"/>
      <c r="G150" s="43"/>
      <c r="H150" s="43"/>
      <c r="I150" s="43"/>
      <c r="J150" s="43"/>
      <c r="K150" s="43"/>
    </row>
    <row r="151" spans="1:11" s="1" customFormat="1" ht="41.25" customHeight="1" x14ac:dyDescent="0.3">
      <c r="A151" s="96" t="s">
        <v>130</v>
      </c>
      <c r="B151" s="32" t="s">
        <v>125</v>
      </c>
      <c r="C151" s="13" t="s">
        <v>59</v>
      </c>
      <c r="D151" s="45">
        <v>3110</v>
      </c>
      <c r="E151" s="45">
        <f t="shared" ref="E151:J151" si="54">D151*E152*E146/10000</f>
        <v>3172.0190106692539</v>
      </c>
      <c r="F151" s="45">
        <f t="shared" si="54"/>
        <v>33.061473048875989</v>
      </c>
      <c r="G151" s="45">
        <f t="shared" si="54"/>
        <v>35.221379070344533</v>
      </c>
      <c r="H151" s="45">
        <f t="shared" si="54"/>
        <v>38.53509789198035</v>
      </c>
      <c r="I151" s="45">
        <f t="shared" si="54"/>
        <v>43.256959802491032</v>
      </c>
      <c r="J151" s="45">
        <f t="shared" si="54"/>
        <v>49.965154096804049</v>
      </c>
      <c r="K151" s="45">
        <v>49.965154096804049</v>
      </c>
    </row>
    <row r="152" spans="1:11" s="1" customFormat="1" ht="39.6" x14ac:dyDescent="0.3">
      <c r="A152" s="96"/>
      <c r="B152" s="32" t="s">
        <v>121</v>
      </c>
      <c r="C152" s="13" t="s">
        <v>57</v>
      </c>
      <c r="D152" s="43"/>
      <c r="E152" s="45">
        <v>98.545101842871006</v>
      </c>
      <c r="F152" s="45">
        <v>1.0099659234738585</v>
      </c>
      <c r="G152" s="45">
        <v>103.02998062015503</v>
      </c>
      <c r="H152" s="45">
        <v>105.60642830590513</v>
      </c>
      <c r="I152" s="45">
        <v>108.24822157669563</v>
      </c>
      <c r="J152" s="45">
        <v>111.2791717808431</v>
      </c>
      <c r="K152" s="45">
        <v>111.2791717808431</v>
      </c>
    </row>
    <row r="153" spans="1:11" s="1" customFormat="1" x14ac:dyDescent="0.3">
      <c r="A153" s="81" t="s">
        <v>0</v>
      </c>
      <c r="B153" s="81" t="s">
        <v>1</v>
      </c>
      <c r="C153" s="81" t="s">
        <v>2</v>
      </c>
      <c r="D153" s="9" t="s">
        <v>3</v>
      </c>
      <c r="E153" s="9" t="s">
        <v>4</v>
      </c>
      <c r="F153" s="83" t="s">
        <v>5</v>
      </c>
      <c r="G153" s="84"/>
      <c r="H153" s="84"/>
      <c r="I153" s="84"/>
      <c r="J153" s="84"/>
      <c r="K153" s="85"/>
    </row>
    <row r="154" spans="1:11" s="1" customFormat="1" x14ac:dyDescent="0.3">
      <c r="A154" s="81"/>
      <c r="B154" s="81"/>
      <c r="C154" s="81"/>
      <c r="D154" s="10">
        <v>2018</v>
      </c>
      <c r="E154" s="9">
        <v>2019</v>
      </c>
      <c r="F154" s="10">
        <v>2020</v>
      </c>
      <c r="G154" s="10">
        <v>2021</v>
      </c>
      <c r="H154" s="10">
        <v>2022</v>
      </c>
      <c r="I154" s="10">
        <v>2023</v>
      </c>
      <c r="J154" s="10">
        <v>2024</v>
      </c>
      <c r="K154" s="10">
        <v>2025</v>
      </c>
    </row>
    <row r="155" spans="1:11" s="1" customFormat="1" ht="26.4" x14ac:dyDescent="0.3">
      <c r="A155" s="62" t="s">
        <v>299</v>
      </c>
      <c r="B155" s="78" t="s">
        <v>300</v>
      </c>
      <c r="C155" s="77"/>
      <c r="D155" s="77"/>
      <c r="E155" s="77"/>
      <c r="F155" s="77"/>
      <c r="G155" s="77"/>
      <c r="H155" s="77"/>
      <c r="I155" s="77"/>
      <c r="J155" s="77"/>
      <c r="K155" s="77"/>
    </row>
    <row r="156" spans="1:11" s="1" customFormat="1" x14ac:dyDescent="0.3">
      <c r="A156" s="63" t="s">
        <v>301</v>
      </c>
      <c r="B156" s="64" t="s">
        <v>302</v>
      </c>
      <c r="C156" s="65" t="s">
        <v>303</v>
      </c>
      <c r="D156" s="66">
        <v>6719</v>
      </c>
      <c r="E156" s="66">
        <f t="shared" ref="E156:J156" si="55">D156*1.005</f>
        <v>6752.5949999999993</v>
      </c>
      <c r="F156" s="66">
        <f t="shared" si="55"/>
        <v>6786.357974999999</v>
      </c>
      <c r="G156" s="66">
        <f t="shared" si="55"/>
        <v>6820.2897648749986</v>
      </c>
      <c r="H156" s="66">
        <f t="shared" si="55"/>
        <v>6854.3912136993731</v>
      </c>
      <c r="I156" s="66">
        <f t="shared" si="55"/>
        <v>6888.6631697678695</v>
      </c>
      <c r="J156" s="66">
        <f t="shared" si="55"/>
        <v>6923.1064856167077</v>
      </c>
      <c r="K156" s="66">
        <v>6923.1064856167077</v>
      </c>
    </row>
    <row r="157" spans="1:11" s="1" customFormat="1" x14ac:dyDescent="0.3">
      <c r="A157" s="63" t="s">
        <v>30</v>
      </c>
      <c r="B157" s="64" t="s">
        <v>304</v>
      </c>
      <c r="C157" s="65" t="s">
        <v>303</v>
      </c>
      <c r="D157" s="67"/>
      <c r="E157" s="68"/>
      <c r="F157" s="68"/>
      <c r="G157" s="68"/>
      <c r="H157" s="68"/>
      <c r="I157" s="68"/>
      <c r="J157" s="68"/>
      <c r="K157" s="68"/>
    </row>
    <row r="158" spans="1:11" s="1" customFormat="1" x14ac:dyDescent="0.3">
      <c r="A158" s="63" t="s">
        <v>32</v>
      </c>
      <c r="B158" s="64" t="s">
        <v>305</v>
      </c>
      <c r="C158" s="65" t="s">
        <v>303</v>
      </c>
      <c r="D158" s="67"/>
      <c r="E158" s="68"/>
      <c r="F158" s="68"/>
      <c r="G158" s="68"/>
      <c r="H158" s="68"/>
      <c r="I158" s="68"/>
      <c r="J158" s="68"/>
      <c r="K158" s="68"/>
    </row>
    <row r="159" spans="1:11" s="1" customFormat="1" x14ac:dyDescent="0.3">
      <c r="A159" s="63" t="s">
        <v>34</v>
      </c>
      <c r="B159" s="64" t="s">
        <v>306</v>
      </c>
      <c r="C159" s="65" t="s">
        <v>303</v>
      </c>
      <c r="D159" s="67"/>
      <c r="E159" s="68"/>
      <c r="F159" s="68"/>
      <c r="G159" s="68"/>
      <c r="H159" s="68"/>
      <c r="I159" s="68"/>
      <c r="J159" s="68"/>
      <c r="K159" s="68"/>
    </row>
    <row r="160" spans="1:11" s="1" customFormat="1" x14ac:dyDescent="0.3">
      <c r="A160" s="63" t="s">
        <v>37</v>
      </c>
      <c r="B160" s="64" t="s">
        <v>307</v>
      </c>
      <c r="C160" s="65" t="s">
        <v>303</v>
      </c>
      <c r="D160" s="67"/>
      <c r="E160" s="68"/>
      <c r="F160" s="68"/>
      <c r="G160" s="68"/>
      <c r="H160" s="68"/>
      <c r="I160" s="68"/>
      <c r="J160" s="68"/>
      <c r="K160" s="68"/>
    </row>
    <row r="161" spans="1:11" s="1" customFormat="1" x14ac:dyDescent="0.3">
      <c r="A161" s="63" t="s">
        <v>43</v>
      </c>
      <c r="B161" s="64" t="s">
        <v>308</v>
      </c>
      <c r="C161" s="65" t="s">
        <v>303</v>
      </c>
      <c r="D161" s="67"/>
      <c r="E161" s="68"/>
      <c r="F161" s="68"/>
      <c r="G161" s="68"/>
      <c r="H161" s="68"/>
      <c r="I161" s="68"/>
      <c r="J161" s="68"/>
      <c r="K161" s="68"/>
    </row>
    <row r="162" spans="1:11" s="1" customFormat="1" x14ac:dyDescent="0.3">
      <c r="A162" s="63" t="s">
        <v>45</v>
      </c>
      <c r="B162" s="64" t="s">
        <v>309</v>
      </c>
      <c r="C162" s="65" t="s">
        <v>303</v>
      </c>
      <c r="D162" s="67"/>
      <c r="E162" s="68"/>
      <c r="F162" s="68"/>
      <c r="G162" s="68"/>
      <c r="H162" s="68"/>
      <c r="I162" s="68"/>
      <c r="J162" s="68"/>
      <c r="K162" s="68"/>
    </row>
    <row r="163" spans="1:11" s="1" customFormat="1" x14ac:dyDescent="0.3">
      <c r="A163" s="63" t="s">
        <v>48</v>
      </c>
      <c r="B163" s="64" t="s">
        <v>310</v>
      </c>
      <c r="C163" s="65" t="s">
        <v>303</v>
      </c>
      <c r="D163" s="66">
        <v>18170.599999999999</v>
      </c>
      <c r="E163" s="66">
        <f t="shared" ref="E163:J163" si="56">D163*1.005</f>
        <v>18261.452999999998</v>
      </c>
      <c r="F163" s="66">
        <f t="shared" si="56"/>
        <v>18352.760264999997</v>
      </c>
      <c r="G163" s="66">
        <f t="shared" si="56"/>
        <v>18444.524066324997</v>
      </c>
      <c r="H163" s="66">
        <f t="shared" si="56"/>
        <v>18536.746686656621</v>
      </c>
      <c r="I163" s="66">
        <f t="shared" si="56"/>
        <v>18629.430420089902</v>
      </c>
      <c r="J163" s="66">
        <f t="shared" si="56"/>
        <v>18722.577572190348</v>
      </c>
      <c r="K163" s="66">
        <v>18722.577572190348</v>
      </c>
    </row>
    <row r="164" spans="1:11" s="1" customFormat="1" x14ac:dyDescent="0.3">
      <c r="A164" s="63" t="s">
        <v>311</v>
      </c>
      <c r="B164" s="64" t="s">
        <v>312</v>
      </c>
      <c r="C164" s="65" t="s">
        <v>313</v>
      </c>
      <c r="D164" s="67"/>
      <c r="E164" s="68"/>
      <c r="F164" s="68"/>
      <c r="G164" s="68"/>
      <c r="H164" s="68"/>
      <c r="I164" s="68"/>
      <c r="J164" s="68"/>
      <c r="K164" s="68"/>
    </row>
    <row r="165" spans="1:11" s="1" customFormat="1" x14ac:dyDescent="0.3">
      <c r="A165" s="63" t="s">
        <v>314</v>
      </c>
      <c r="B165" s="64" t="s">
        <v>315</v>
      </c>
      <c r="C165" s="65" t="s">
        <v>316</v>
      </c>
      <c r="D165" s="67"/>
      <c r="E165" s="68"/>
      <c r="F165" s="68"/>
      <c r="G165" s="68"/>
      <c r="H165" s="68"/>
      <c r="I165" s="68"/>
      <c r="J165" s="68"/>
      <c r="K165" s="68"/>
    </row>
    <row r="166" spans="1:11" s="1" customFormat="1" x14ac:dyDescent="0.3">
      <c r="A166" s="63" t="s">
        <v>317</v>
      </c>
      <c r="B166" s="64" t="s">
        <v>318</v>
      </c>
      <c r="C166" s="65" t="s">
        <v>303</v>
      </c>
      <c r="D166" s="67"/>
      <c r="E166" s="68"/>
      <c r="F166" s="68"/>
      <c r="G166" s="68"/>
      <c r="H166" s="68"/>
      <c r="I166" s="68"/>
      <c r="J166" s="68"/>
      <c r="K166" s="68"/>
    </row>
    <row r="167" spans="1:11" s="1" customFormat="1" x14ac:dyDescent="0.3">
      <c r="A167" s="63" t="s">
        <v>319</v>
      </c>
      <c r="B167" s="64" t="s">
        <v>320</v>
      </c>
      <c r="C167" s="65" t="s">
        <v>303</v>
      </c>
      <c r="D167" s="67"/>
      <c r="E167" s="68"/>
      <c r="F167" s="68"/>
      <c r="G167" s="68"/>
      <c r="H167" s="68"/>
      <c r="I167" s="68"/>
      <c r="J167" s="68"/>
      <c r="K167" s="68"/>
    </row>
    <row r="168" spans="1:11" s="1" customFormat="1" x14ac:dyDescent="0.3">
      <c r="A168" s="63" t="s">
        <v>321</v>
      </c>
      <c r="B168" s="64" t="s">
        <v>322</v>
      </c>
      <c r="C168" s="65" t="s">
        <v>323</v>
      </c>
      <c r="D168" s="67"/>
      <c r="E168" s="68"/>
      <c r="F168" s="68"/>
      <c r="G168" s="68"/>
      <c r="H168" s="68"/>
      <c r="I168" s="68"/>
      <c r="J168" s="68"/>
      <c r="K168" s="68"/>
    </row>
    <row r="169" spans="1:11" s="1" customFormat="1" ht="66" x14ac:dyDescent="0.3">
      <c r="A169" s="63" t="s">
        <v>324</v>
      </c>
      <c r="B169" s="64" t="s">
        <v>325</v>
      </c>
      <c r="C169" s="65" t="s">
        <v>303</v>
      </c>
      <c r="D169" s="67">
        <v>796.8</v>
      </c>
      <c r="E169" s="66">
        <f t="shared" ref="E169:J169" si="57">D169*1.005</f>
        <v>800.78399999999988</v>
      </c>
      <c r="F169" s="66">
        <f t="shared" si="57"/>
        <v>804.78791999999976</v>
      </c>
      <c r="G169" s="66">
        <f t="shared" si="57"/>
        <v>808.81185959999971</v>
      </c>
      <c r="H169" s="66">
        <f t="shared" si="57"/>
        <v>812.85591889799957</v>
      </c>
      <c r="I169" s="66">
        <f t="shared" si="57"/>
        <v>816.92019849248948</v>
      </c>
      <c r="J169" s="66">
        <f t="shared" si="57"/>
        <v>821.00479948495183</v>
      </c>
      <c r="K169" s="66">
        <v>821.00479948495183</v>
      </c>
    </row>
    <row r="170" spans="1:11" s="1" customFormat="1" x14ac:dyDescent="0.3">
      <c r="A170" s="63" t="s">
        <v>326</v>
      </c>
      <c r="B170" s="64" t="s">
        <v>327</v>
      </c>
      <c r="C170" s="65" t="s">
        <v>303</v>
      </c>
      <c r="D170" s="67"/>
      <c r="E170" s="68"/>
      <c r="F170" s="68"/>
      <c r="G170" s="68"/>
      <c r="H170" s="68"/>
      <c r="I170" s="68"/>
      <c r="J170" s="68"/>
      <c r="K170" s="68"/>
    </row>
    <row r="171" spans="1:11" s="1" customFormat="1" ht="39.6" x14ac:dyDescent="0.3">
      <c r="A171" s="63" t="s">
        <v>328</v>
      </c>
      <c r="B171" s="64" t="s">
        <v>329</v>
      </c>
      <c r="C171" s="65" t="s">
        <v>303</v>
      </c>
      <c r="D171" s="67">
        <v>575</v>
      </c>
      <c r="E171" s="67">
        <v>575</v>
      </c>
      <c r="F171" s="67">
        <v>575</v>
      </c>
      <c r="G171" s="67">
        <v>575</v>
      </c>
      <c r="H171" s="67">
        <v>575</v>
      </c>
      <c r="I171" s="67">
        <v>575</v>
      </c>
      <c r="J171" s="67">
        <v>575</v>
      </c>
      <c r="K171" s="67">
        <v>575</v>
      </c>
    </row>
    <row r="172" spans="1:11" s="1" customFormat="1" ht="26.4" x14ac:dyDescent="0.3">
      <c r="A172" s="63" t="s">
        <v>330</v>
      </c>
      <c r="B172" s="64" t="s">
        <v>331</v>
      </c>
      <c r="C172" s="65" t="s">
        <v>303</v>
      </c>
      <c r="D172" s="67"/>
      <c r="E172" s="68"/>
      <c r="F172" s="68"/>
      <c r="G172" s="68"/>
      <c r="H172" s="68"/>
      <c r="I172" s="68"/>
      <c r="J172" s="68"/>
      <c r="K172" s="68"/>
    </row>
    <row r="173" spans="1:11" s="1" customFormat="1" x14ac:dyDescent="0.3">
      <c r="A173" s="63" t="s">
        <v>332</v>
      </c>
      <c r="B173" s="64" t="s">
        <v>333</v>
      </c>
      <c r="C173" s="65" t="s">
        <v>303</v>
      </c>
      <c r="D173" s="67"/>
      <c r="E173" s="68"/>
      <c r="F173" s="68"/>
      <c r="G173" s="68"/>
      <c r="H173" s="68"/>
      <c r="I173" s="68"/>
      <c r="J173" s="68"/>
      <c r="K173" s="68"/>
    </row>
    <row r="174" spans="1:11" s="1" customFormat="1" ht="26.4" x14ac:dyDescent="0.3">
      <c r="A174" s="63" t="s">
        <v>334</v>
      </c>
      <c r="B174" s="64" t="s">
        <v>335</v>
      </c>
      <c r="C174" s="65" t="s">
        <v>303</v>
      </c>
      <c r="D174" s="67">
        <v>127</v>
      </c>
      <c r="E174" s="67">
        <v>127</v>
      </c>
      <c r="F174" s="67">
        <v>127</v>
      </c>
      <c r="G174" s="67">
        <v>127</v>
      </c>
      <c r="H174" s="67">
        <v>127</v>
      </c>
      <c r="I174" s="67">
        <v>127</v>
      </c>
      <c r="J174" s="67">
        <v>127</v>
      </c>
      <c r="K174" s="67">
        <v>127</v>
      </c>
    </row>
    <row r="175" spans="1:11" s="1" customFormat="1" ht="26.4" x14ac:dyDescent="0.3">
      <c r="A175" s="63" t="s">
        <v>336</v>
      </c>
      <c r="B175" s="64" t="s">
        <v>337</v>
      </c>
      <c r="C175" s="65" t="s">
        <v>338</v>
      </c>
      <c r="D175" s="67"/>
      <c r="E175" s="68"/>
      <c r="F175" s="68"/>
      <c r="G175" s="68"/>
      <c r="H175" s="68"/>
      <c r="I175" s="68"/>
      <c r="J175" s="68"/>
      <c r="K175" s="68"/>
    </row>
    <row r="176" spans="1:11" s="1" customFormat="1" x14ac:dyDescent="0.3">
      <c r="A176" s="63" t="s">
        <v>339</v>
      </c>
      <c r="B176" s="64" t="s">
        <v>340</v>
      </c>
      <c r="C176" s="65" t="s">
        <v>338</v>
      </c>
      <c r="D176" s="67"/>
      <c r="E176" s="68"/>
      <c r="F176" s="68"/>
      <c r="G176" s="68"/>
      <c r="H176" s="68"/>
      <c r="I176" s="68"/>
      <c r="J176" s="68"/>
      <c r="K176" s="68"/>
    </row>
    <row r="177" spans="1:11" s="1" customFormat="1" x14ac:dyDescent="0.3">
      <c r="A177" s="63" t="s">
        <v>341</v>
      </c>
      <c r="B177" s="64" t="s">
        <v>342</v>
      </c>
      <c r="C177" s="65" t="s">
        <v>338</v>
      </c>
      <c r="D177" s="67"/>
      <c r="E177" s="68"/>
      <c r="F177" s="68"/>
      <c r="G177" s="68"/>
      <c r="H177" s="68"/>
      <c r="I177" s="68"/>
      <c r="J177" s="68"/>
      <c r="K177" s="68"/>
    </row>
    <row r="178" spans="1:11" s="1" customFormat="1" ht="26.4" x14ac:dyDescent="0.3">
      <c r="A178" s="63" t="s">
        <v>343</v>
      </c>
      <c r="B178" s="64" t="s">
        <v>344</v>
      </c>
      <c r="C178" s="65" t="s">
        <v>338</v>
      </c>
      <c r="D178" s="67"/>
      <c r="E178" s="68"/>
      <c r="F178" s="68"/>
      <c r="G178" s="68"/>
      <c r="H178" s="68"/>
      <c r="I178" s="68"/>
      <c r="J178" s="68"/>
      <c r="K178" s="68"/>
    </row>
    <row r="179" spans="1:11" s="1" customFormat="1" x14ac:dyDescent="0.3">
      <c r="A179" s="63" t="s">
        <v>345</v>
      </c>
      <c r="B179" s="64" t="s">
        <v>346</v>
      </c>
      <c r="C179" s="65" t="s">
        <v>338</v>
      </c>
      <c r="D179" s="67"/>
      <c r="E179" s="68"/>
      <c r="F179" s="68"/>
      <c r="G179" s="68"/>
      <c r="H179" s="68"/>
      <c r="I179" s="68"/>
      <c r="J179" s="68"/>
      <c r="K179" s="68"/>
    </row>
    <row r="180" spans="1:11" s="1" customFormat="1" x14ac:dyDescent="0.3">
      <c r="A180" s="63" t="s">
        <v>347</v>
      </c>
      <c r="B180" s="64" t="s">
        <v>348</v>
      </c>
      <c r="C180" s="65" t="s">
        <v>338</v>
      </c>
      <c r="D180" s="67"/>
      <c r="E180" s="68"/>
      <c r="F180" s="68"/>
      <c r="G180" s="68"/>
      <c r="H180" s="68"/>
      <c r="I180" s="68"/>
      <c r="J180" s="68"/>
      <c r="K180" s="68"/>
    </row>
    <row r="181" spans="1:11" s="1" customFormat="1" ht="26.4" x14ac:dyDescent="0.3">
      <c r="A181" s="63" t="s">
        <v>349</v>
      </c>
      <c r="B181" s="64" t="s">
        <v>350</v>
      </c>
      <c r="C181" s="65" t="s">
        <v>338</v>
      </c>
      <c r="D181" s="67"/>
      <c r="E181" s="68"/>
      <c r="F181" s="68"/>
      <c r="G181" s="68"/>
      <c r="H181" s="68"/>
      <c r="I181" s="68"/>
      <c r="J181" s="68"/>
      <c r="K181" s="68"/>
    </row>
    <row r="182" spans="1:11" s="1" customFormat="1" x14ac:dyDescent="0.3">
      <c r="A182" s="63" t="s">
        <v>351</v>
      </c>
      <c r="B182" s="64" t="s">
        <v>352</v>
      </c>
      <c r="C182" s="65" t="s">
        <v>353</v>
      </c>
      <c r="D182" s="67"/>
      <c r="E182" s="68"/>
      <c r="F182" s="68"/>
      <c r="G182" s="68"/>
      <c r="H182" s="68"/>
      <c r="I182" s="68"/>
      <c r="J182" s="68"/>
      <c r="K182" s="68"/>
    </row>
    <row r="183" spans="1:11" s="1" customFormat="1" x14ac:dyDescent="0.3">
      <c r="A183" s="63" t="s">
        <v>354</v>
      </c>
      <c r="B183" s="64" t="s">
        <v>355</v>
      </c>
      <c r="C183" s="65" t="s">
        <v>356</v>
      </c>
      <c r="D183" s="67"/>
      <c r="E183" s="68"/>
      <c r="F183" s="68"/>
      <c r="G183" s="68"/>
      <c r="H183" s="68"/>
      <c r="I183" s="68"/>
      <c r="J183" s="68"/>
      <c r="K183" s="68"/>
    </row>
    <row r="184" spans="1:11" s="1" customFormat="1" x14ac:dyDescent="0.3">
      <c r="A184" s="63" t="s">
        <v>357</v>
      </c>
      <c r="B184" s="64" t="s">
        <v>358</v>
      </c>
      <c r="C184" s="65" t="s">
        <v>359</v>
      </c>
      <c r="D184" s="67"/>
      <c r="E184" s="68"/>
      <c r="F184" s="68"/>
      <c r="G184" s="68"/>
      <c r="H184" s="68"/>
      <c r="I184" s="68"/>
      <c r="J184" s="68"/>
      <c r="K184" s="68"/>
    </row>
    <row r="185" spans="1:11" s="1" customFormat="1" ht="52.8" x14ac:dyDescent="0.3">
      <c r="A185" s="63" t="s">
        <v>360</v>
      </c>
      <c r="B185" s="69" t="s">
        <v>361</v>
      </c>
      <c r="C185" s="65" t="s">
        <v>316</v>
      </c>
      <c r="D185" s="67"/>
      <c r="E185" s="68"/>
      <c r="F185" s="68"/>
      <c r="G185" s="68"/>
      <c r="H185" s="68"/>
      <c r="I185" s="68"/>
      <c r="J185" s="68"/>
      <c r="K185" s="68"/>
    </row>
    <row r="186" spans="1:11" s="1" customFormat="1" x14ac:dyDescent="0.3">
      <c r="A186" s="63" t="s">
        <v>362</v>
      </c>
      <c r="B186" s="64" t="s">
        <v>363</v>
      </c>
      <c r="C186" s="65" t="s">
        <v>303</v>
      </c>
      <c r="D186" s="67"/>
      <c r="E186" s="68"/>
      <c r="F186" s="68"/>
      <c r="G186" s="68"/>
      <c r="H186" s="68"/>
      <c r="I186" s="68"/>
      <c r="J186" s="68"/>
      <c r="K186" s="68"/>
    </row>
    <row r="187" spans="1:11" s="1" customFormat="1" x14ac:dyDescent="0.3">
      <c r="A187" s="63" t="s">
        <v>364</v>
      </c>
      <c r="B187" s="64" t="s">
        <v>365</v>
      </c>
      <c r="C187" s="65" t="s">
        <v>366</v>
      </c>
      <c r="D187" s="67"/>
      <c r="E187" s="68"/>
      <c r="F187" s="68"/>
      <c r="G187" s="68"/>
      <c r="H187" s="68"/>
      <c r="I187" s="68"/>
      <c r="J187" s="68"/>
      <c r="K187" s="68"/>
    </row>
    <row r="188" spans="1:11" s="1" customFormat="1" x14ac:dyDescent="0.3">
      <c r="A188" s="63" t="s">
        <v>367</v>
      </c>
      <c r="B188" s="64" t="s">
        <v>368</v>
      </c>
      <c r="C188" s="65" t="s">
        <v>366</v>
      </c>
      <c r="D188" s="67"/>
      <c r="E188" s="68"/>
      <c r="F188" s="68"/>
      <c r="G188" s="68"/>
      <c r="H188" s="68"/>
      <c r="I188" s="68"/>
      <c r="J188" s="68"/>
      <c r="K188" s="68"/>
    </row>
    <row r="189" spans="1:11" s="1" customFormat="1" x14ac:dyDescent="0.3">
      <c r="A189" s="63" t="s">
        <v>369</v>
      </c>
      <c r="B189" s="64" t="s">
        <v>370</v>
      </c>
      <c r="C189" s="65" t="s">
        <v>303</v>
      </c>
      <c r="D189" s="67"/>
      <c r="E189" s="68"/>
      <c r="F189" s="68"/>
      <c r="G189" s="68"/>
      <c r="H189" s="68"/>
      <c r="I189" s="68"/>
      <c r="J189" s="68"/>
      <c r="K189" s="68"/>
    </row>
    <row r="190" spans="1:11" s="1" customFormat="1" x14ac:dyDescent="0.3">
      <c r="A190" s="63" t="s">
        <v>371</v>
      </c>
      <c r="B190" s="64" t="s">
        <v>372</v>
      </c>
      <c r="C190" s="65" t="s">
        <v>366</v>
      </c>
      <c r="D190" s="67"/>
      <c r="E190" s="68"/>
      <c r="F190" s="68"/>
      <c r="G190" s="68"/>
      <c r="H190" s="68"/>
      <c r="I190" s="68"/>
      <c r="J190" s="68"/>
      <c r="K190" s="68"/>
    </row>
    <row r="191" spans="1:11" s="1" customFormat="1" ht="26.4" x14ac:dyDescent="0.3">
      <c r="A191" s="63" t="s">
        <v>373</v>
      </c>
      <c r="B191" s="69" t="s">
        <v>374</v>
      </c>
      <c r="C191" s="65" t="s">
        <v>303</v>
      </c>
      <c r="D191" s="67"/>
      <c r="E191" s="68"/>
      <c r="F191" s="68"/>
      <c r="G191" s="68"/>
      <c r="H191" s="68"/>
      <c r="I191" s="68"/>
      <c r="J191" s="68"/>
      <c r="K191" s="68"/>
    </row>
    <row r="192" spans="1:11" s="1" customFormat="1" x14ac:dyDescent="0.3">
      <c r="A192" s="63" t="s">
        <v>375</v>
      </c>
      <c r="B192" s="64" t="s">
        <v>376</v>
      </c>
      <c r="C192" s="65" t="s">
        <v>303</v>
      </c>
      <c r="D192" s="67"/>
      <c r="E192" s="68"/>
      <c r="F192" s="68"/>
      <c r="G192" s="68"/>
      <c r="H192" s="68"/>
      <c r="I192" s="68"/>
      <c r="J192" s="68"/>
      <c r="K192" s="68"/>
    </row>
    <row r="193" spans="1:11" s="1" customFormat="1" ht="26.4" x14ac:dyDescent="0.3">
      <c r="A193" s="63" t="s">
        <v>377</v>
      </c>
      <c r="B193" s="69" t="s">
        <v>378</v>
      </c>
      <c r="C193" s="65" t="s">
        <v>303</v>
      </c>
      <c r="D193" s="67"/>
      <c r="E193" s="68"/>
      <c r="F193" s="68"/>
      <c r="G193" s="68"/>
      <c r="H193" s="68"/>
      <c r="I193" s="68"/>
      <c r="J193" s="68"/>
      <c r="K193" s="68"/>
    </row>
    <row r="194" spans="1:11" s="1" customFormat="1" ht="26.4" x14ac:dyDescent="0.3">
      <c r="A194" s="63" t="s">
        <v>379</v>
      </c>
      <c r="B194" s="70" t="s">
        <v>380</v>
      </c>
      <c r="C194" s="65" t="s">
        <v>381</v>
      </c>
      <c r="D194" s="67"/>
      <c r="E194" s="68"/>
      <c r="F194" s="68"/>
      <c r="G194" s="68"/>
      <c r="H194" s="68"/>
      <c r="I194" s="68"/>
      <c r="J194" s="68"/>
      <c r="K194" s="68"/>
    </row>
    <row r="195" spans="1:11" s="1" customFormat="1" x14ac:dyDescent="0.3">
      <c r="A195" s="63" t="s">
        <v>382</v>
      </c>
      <c r="B195" s="64" t="s">
        <v>383</v>
      </c>
      <c r="C195" s="65" t="s">
        <v>366</v>
      </c>
      <c r="D195" s="67"/>
      <c r="E195" s="68"/>
      <c r="F195" s="68"/>
      <c r="G195" s="68"/>
      <c r="H195" s="68"/>
      <c r="I195" s="68"/>
      <c r="J195" s="68"/>
      <c r="K195" s="68"/>
    </row>
    <row r="196" spans="1:11" s="1" customFormat="1" x14ac:dyDescent="0.3">
      <c r="A196" s="63" t="s">
        <v>384</v>
      </c>
      <c r="B196" s="70" t="s">
        <v>385</v>
      </c>
      <c r="C196" s="65" t="s">
        <v>386</v>
      </c>
      <c r="D196" s="67"/>
      <c r="E196" s="68"/>
      <c r="F196" s="68"/>
      <c r="G196" s="68"/>
      <c r="H196" s="68"/>
      <c r="I196" s="68"/>
      <c r="J196" s="68"/>
      <c r="K196" s="68"/>
    </row>
    <row r="197" spans="1:11" s="1" customFormat="1" ht="52.8" x14ac:dyDescent="0.3">
      <c r="A197" s="63" t="s">
        <v>387</v>
      </c>
      <c r="B197" s="70" t="s">
        <v>388</v>
      </c>
      <c r="C197" s="65" t="s">
        <v>386</v>
      </c>
      <c r="D197" s="67"/>
      <c r="E197" s="68"/>
      <c r="F197" s="68"/>
      <c r="G197" s="68"/>
      <c r="H197" s="68"/>
      <c r="I197" s="68"/>
      <c r="J197" s="68"/>
      <c r="K197" s="68"/>
    </row>
    <row r="198" spans="1:11" s="1" customFormat="1" x14ac:dyDescent="0.3">
      <c r="A198" s="63" t="s">
        <v>389</v>
      </c>
      <c r="B198" s="64" t="s">
        <v>390</v>
      </c>
      <c r="C198" s="65" t="s">
        <v>386</v>
      </c>
      <c r="D198" s="67"/>
      <c r="E198" s="68"/>
      <c r="F198" s="68"/>
      <c r="G198" s="68"/>
      <c r="H198" s="68"/>
      <c r="I198" s="68"/>
      <c r="J198" s="68"/>
      <c r="K198" s="68"/>
    </row>
    <row r="199" spans="1:11" s="1" customFormat="1" x14ac:dyDescent="0.3">
      <c r="A199" s="63" t="s">
        <v>391</v>
      </c>
      <c r="B199" s="64" t="s">
        <v>392</v>
      </c>
      <c r="C199" s="65" t="s">
        <v>393</v>
      </c>
      <c r="D199" s="67"/>
      <c r="E199" s="68"/>
      <c r="F199" s="68"/>
      <c r="G199" s="68"/>
      <c r="H199" s="68"/>
      <c r="I199" s="68"/>
      <c r="J199" s="68"/>
      <c r="K199" s="68"/>
    </row>
    <row r="200" spans="1:11" s="1" customFormat="1" x14ac:dyDescent="0.3">
      <c r="A200" s="63" t="s">
        <v>394</v>
      </c>
      <c r="B200" s="64" t="s">
        <v>395</v>
      </c>
      <c r="C200" s="65" t="s">
        <v>386</v>
      </c>
      <c r="D200" s="67"/>
      <c r="E200" s="68"/>
      <c r="F200" s="68"/>
      <c r="G200" s="68"/>
      <c r="H200" s="68"/>
      <c r="I200" s="68"/>
      <c r="J200" s="68"/>
      <c r="K200" s="68"/>
    </row>
    <row r="201" spans="1:11" s="1" customFormat="1" x14ac:dyDescent="0.3">
      <c r="A201" s="63" t="s">
        <v>396</v>
      </c>
      <c r="B201" s="64" t="s">
        <v>397</v>
      </c>
      <c r="C201" s="65" t="s">
        <v>386</v>
      </c>
      <c r="D201" s="67"/>
      <c r="E201" s="68"/>
      <c r="F201" s="68"/>
      <c r="G201" s="68"/>
      <c r="H201" s="68"/>
      <c r="I201" s="68"/>
      <c r="J201" s="68"/>
      <c r="K201" s="68"/>
    </row>
    <row r="202" spans="1:11" s="1" customFormat="1" x14ac:dyDescent="0.3">
      <c r="A202" s="63" t="s">
        <v>398</v>
      </c>
      <c r="B202" s="71" t="s">
        <v>399</v>
      </c>
      <c r="C202" s="71" t="s">
        <v>400</v>
      </c>
      <c r="D202" s="67">
        <f>D203+D204+D205</f>
        <v>0</v>
      </c>
      <c r="E202" s="67">
        <f>E203+E204+E205</f>
        <v>0</v>
      </c>
      <c r="F202" s="67">
        <f>F203+F204+F205</f>
        <v>0</v>
      </c>
      <c r="G202" s="67">
        <f>G203+G204+G205</f>
        <v>0</v>
      </c>
      <c r="H202" s="67">
        <f>H203+H204+H205</f>
        <v>0</v>
      </c>
      <c r="I202" s="67"/>
      <c r="J202" s="67"/>
      <c r="K202" s="67"/>
    </row>
    <row r="203" spans="1:11" s="1" customFormat="1" x14ac:dyDescent="0.3">
      <c r="A203" s="63" t="s">
        <v>401</v>
      </c>
      <c r="B203" s="71" t="s">
        <v>402</v>
      </c>
      <c r="C203" s="71" t="s">
        <v>400</v>
      </c>
      <c r="D203" s="67"/>
      <c r="E203" s="68"/>
      <c r="F203" s="68"/>
      <c r="G203" s="68"/>
      <c r="H203" s="68"/>
      <c r="I203" s="68"/>
      <c r="J203" s="68"/>
      <c r="K203" s="68"/>
    </row>
    <row r="204" spans="1:11" s="1" customFormat="1" x14ac:dyDescent="0.3">
      <c r="A204" s="63" t="s">
        <v>403</v>
      </c>
      <c r="B204" s="71" t="s">
        <v>404</v>
      </c>
      <c r="C204" s="71" t="s">
        <v>400</v>
      </c>
      <c r="D204" s="67"/>
      <c r="E204" s="68"/>
      <c r="F204" s="68"/>
      <c r="G204" s="68"/>
      <c r="H204" s="68"/>
      <c r="I204" s="68"/>
      <c r="J204" s="68"/>
      <c r="K204" s="68"/>
    </row>
    <row r="205" spans="1:11" s="1" customFormat="1" x14ac:dyDescent="0.3">
      <c r="A205" s="63" t="s">
        <v>405</v>
      </c>
      <c r="B205" s="71" t="s">
        <v>406</v>
      </c>
      <c r="C205" s="71" t="s">
        <v>400</v>
      </c>
      <c r="D205" s="67"/>
      <c r="E205" s="68"/>
      <c r="F205" s="68"/>
      <c r="G205" s="68"/>
      <c r="H205" s="68"/>
      <c r="I205" s="68"/>
      <c r="J205" s="68"/>
      <c r="K205" s="68"/>
    </row>
    <row r="206" spans="1:11" s="1" customFormat="1" ht="26.4" x14ac:dyDescent="0.3">
      <c r="A206" s="63" t="s">
        <v>131</v>
      </c>
      <c r="B206" s="71" t="s">
        <v>407</v>
      </c>
      <c r="C206" s="71" t="s">
        <v>408</v>
      </c>
      <c r="D206" s="67"/>
      <c r="E206" s="68"/>
      <c r="F206" s="68"/>
      <c r="G206" s="68"/>
      <c r="H206" s="68"/>
      <c r="I206" s="68"/>
      <c r="J206" s="68"/>
      <c r="K206" s="68"/>
    </row>
    <row r="207" spans="1:11" s="1" customFormat="1" x14ac:dyDescent="0.3">
      <c r="A207" s="72"/>
      <c r="B207" s="73"/>
      <c r="C207" s="74"/>
      <c r="D207" s="75"/>
      <c r="E207" s="76"/>
      <c r="F207" s="76"/>
      <c r="G207" s="76"/>
      <c r="H207" s="76"/>
      <c r="I207" s="76"/>
      <c r="J207" s="76"/>
      <c r="K207" s="76"/>
    </row>
    <row r="208" spans="1:11" ht="43.5" customHeight="1" x14ac:dyDescent="0.35">
      <c r="A208" s="88"/>
      <c r="B208" s="88"/>
      <c r="C208" s="88"/>
      <c r="D208" s="88"/>
      <c r="E208" s="88"/>
      <c r="F208" s="88"/>
      <c r="G208" s="88"/>
      <c r="H208" s="88"/>
      <c r="I208" s="6"/>
      <c r="J208" s="6"/>
      <c r="K208" s="6"/>
    </row>
    <row r="209" spans="1:11" ht="27" customHeight="1" x14ac:dyDescent="0.3">
      <c r="A209" s="81" t="s">
        <v>0</v>
      </c>
      <c r="B209" s="81" t="s">
        <v>1</v>
      </c>
      <c r="C209" s="81" t="s">
        <v>2</v>
      </c>
      <c r="D209" s="9" t="s">
        <v>3</v>
      </c>
      <c r="E209" s="9" t="s">
        <v>4</v>
      </c>
      <c r="F209" s="83" t="s">
        <v>5</v>
      </c>
      <c r="G209" s="84"/>
      <c r="H209" s="84"/>
      <c r="I209" s="84"/>
      <c r="J209" s="84"/>
      <c r="K209" s="85"/>
    </row>
    <row r="210" spans="1:11" x14ac:dyDescent="0.3">
      <c r="A210" s="81"/>
      <c r="B210" s="81"/>
      <c r="C210" s="81"/>
      <c r="D210" s="10">
        <v>2018</v>
      </c>
      <c r="E210" s="9">
        <v>2019</v>
      </c>
      <c r="F210" s="10">
        <v>2020</v>
      </c>
      <c r="G210" s="10">
        <v>2021</v>
      </c>
      <c r="H210" s="10">
        <v>2022</v>
      </c>
      <c r="I210" s="10">
        <v>2023</v>
      </c>
      <c r="J210" s="10">
        <v>2024</v>
      </c>
      <c r="K210" s="10">
        <v>2025</v>
      </c>
    </row>
    <row r="211" spans="1:11" x14ac:dyDescent="0.3">
      <c r="A211" s="20" t="s">
        <v>132</v>
      </c>
      <c r="B211" s="81" t="s">
        <v>133</v>
      </c>
      <c r="C211" s="81"/>
      <c r="D211" s="81"/>
      <c r="E211" s="81"/>
      <c r="F211" s="81"/>
      <c r="G211" s="81"/>
      <c r="H211" s="81"/>
      <c r="I211" s="81"/>
      <c r="J211" s="81"/>
    </row>
    <row r="212" spans="1:11" ht="33.75" customHeight="1" x14ac:dyDescent="0.3">
      <c r="A212" s="89">
        <v>1</v>
      </c>
      <c r="B212" s="12" t="s">
        <v>134</v>
      </c>
      <c r="C212" s="12" t="s">
        <v>59</v>
      </c>
      <c r="D212" s="51">
        <v>1123662.3999999999</v>
      </c>
      <c r="E212" s="51">
        <f t="shared" ref="E212:J212" si="58">D212*E213*E214/10000</f>
        <v>1141640.9983999999</v>
      </c>
      <c r="F212" s="51">
        <f t="shared" si="58"/>
        <v>1108606.1474053112</v>
      </c>
      <c r="G212" s="51">
        <f t="shared" si="58"/>
        <v>1068181.1516058862</v>
      </c>
      <c r="H212" s="51">
        <f t="shared" si="58"/>
        <v>1016352.4808622318</v>
      </c>
      <c r="I212" s="51">
        <f t="shared" si="58"/>
        <v>955869.68595104502</v>
      </c>
      <c r="J212" s="51">
        <f t="shared" si="58"/>
        <v>888613.28414508631</v>
      </c>
      <c r="K212" s="51">
        <v>888613.28414508631</v>
      </c>
    </row>
    <row r="213" spans="1:11" ht="32.25" customHeight="1" x14ac:dyDescent="0.3">
      <c r="A213" s="89"/>
      <c r="B213" s="12" t="s">
        <v>135</v>
      </c>
      <c r="C213" s="12" t="s">
        <v>136</v>
      </c>
      <c r="D213" s="46"/>
      <c r="E213" s="51">
        <v>96.577946768060841</v>
      </c>
      <c r="F213" s="51">
        <v>93.732018678887925</v>
      </c>
      <c r="G213" s="51">
        <v>92.736794542336014</v>
      </c>
      <c r="H213" s="51">
        <v>91.576468912836134</v>
      </c>
      <c r="I213" s="51">
        <v>90.43176305142569</v>
      </c>
      <c r="J213" s="51">
        <v>89.388319631601547</v>
      </c>
      <c r="K213" s="51">
        <v>89.388319631601547</v>
      </c>
    </row>
    <row r="214" spans="1:11" ht="30" customHeight="1" x14ac:dyDescent="0.3">
      <c r="A214" s="89"/>
      <c r="B214" s="12" t="s">
        <v>61</v>
      </c>
      <c r="C214" s="12" t="s">
        <v>57</v>
      </c>
      <c r="D214" s="46"/>
      <c r="E214" s="51">
        <v>105.2</v>
      </c>
      <c r="F214" s="51">
        <v>103.6</v>
      </c>
      <c r="G214" s="51">
        <v>103.9</v>
      </c>
      <c r="H214" s="51">
        <v>103.9</v>
      </c>
      <c r="I214" s="51">
        <v>104</v>
      </c>
      <c r="J214" s="51">
        <v>104</v>
      </c>
      <c r="K214" s="51">
        <v>104</v>
      </c>
    </row>
    <row r="215" spans="1:11" ht="41.25" customHeight="1" x14ac:dyDescent="0.3">
      <c r="A215" s="89">
        <v>2</v>
      </c>
      <c r="B215" s="12" t="s">
        <v>137</v>
      </c>
      <c r="C215" s="12" t="s">
        <v>59</v>
      </c>
      <c r="D215" s="51">
        <v>16339.5</v>
      </c>
      <c r="E215" s="51">
        <f t="shared" ref="E215:J215" si="59">D215*E216*E217/10000</f>
        <v>16993.080000000002</v>
      </c>
      <c r="F215" s="51">
        <f t="shared" si="59"/>
        <v>17621.56170884427</v>
      </c>
      <c r="G215" s="51">
        <f t="shared" si="59"/>
        <v>18486.161292060846</v>
      </c>
      <c r="H215" s="51">
        <f t="shared" si="59"/>
        <v>19430.548778876033</v>
      </c>
      <c r="I215" s="51">
        <f t="shared" si="59"/>
        <v>20462.532445076431</v>
      </c>
      <c r="J215" s="51">
        <f t="shared" si="59"/>
        <v>21570.066658220334</v>
      </c>
      <c r="K215" s="51">
        <v>21570.066658220334</v>
      </c>
    </row>
    <row r="216" spans="1:11" ht="33" customHeight="1" x14ac:dyDescent="0.3">
      <c r="A216" s="89"/>
      <c r="B216" s="12" t="s">
        <v>138</v>
      </c>
      <c r="C216" s="12" t="s">
        <v>136</v>
      </c>
      <c r="D216" s="46"/>
      <c r="E216" s="51">
        <v>100.19267822736033</v>
      </c>
      <c r="F216" s="51">
        <v>100.38572770371363</v>
      </c>
      <c r="G216" s="51">
        <v>101.06597948873397</v>
      </c>
      <c r="H216" s="51">
        <v>101.26071162647719</v>
      </c>
      <c r="I216" s="51">
        <v>101.35817140667591</v>
      </c>
      <c r="J216" s="51">
        <v>101.45572498839553</v>
      </c>
      <c r="K216" s="51">
        <v>101.45572498839553</v>
      </c>
    </row>
    <row r="217" spans="1:11" ht="37.5" customHeight="1" x14ac:dyDescent="0.3">
      <c r="A217" s="89"/>
      <c r="B217" s="12" t="s">
        <v>61</v>
      </c>
      <c r="C217" s="12" t="s">
        <v>57</v>
      </c>
      <c r="D217" s="46"/>
      <c r="E217" s="51">
        <v>103.8</v>
      </c>
      <c r="F217" s="51">
        <v>103.3</v>
      </c>
      <c r="G217" s="51">
        <v>103.8</v>
      </c>
      <c r="H217" s="51">
        <v>103.8</v>
      </c>
      <c r="I217" s="51">
        <v>103.9</v>
      </c>
      <c r="J217" s="51">
        <v>103.9</v>
      </c>
      <c r="K217" s="51">
        <v>103.9</v>
      </c>
    </row>
    <row r="218" spans="1:11" ht="26.4" x14ac:dyDescent="0.3">
      <c r="A218" s="97" t="s">
        <v>32</v>
      </c>
      <c r="B218" s="24" t="s">
        <v>139</v>
      </c>
      <c r="C218" s="24" t="s">
        <v>59</v>
      </c>
      <c r="D218" s="80">
        <v>569259.5</v>
      </c>
      <c r="E218" s="51">
        <f t="shared" ref="E218:J218" si="60">D218*E219*E220/10000</f>
        <v>577229.13300000015</v>
      </c>
      <c r="F218" s="51">
        <f t="shared" si="60"/>
        <v>585947.16917890462</v>
      </c>
      <c r="G218" s="51">
        <f t="shared" si="60"/>
        <v>601161.5517214234</v>
      </c>
      <c r="H218" s="51">
        <f t="shared" si="60"/>
        <v>616791.75206618046</v>
      </c>
      <c r="I218" s="51">
        <f t="shared" si="60"/>
        <v>634061.92112403351</v>
      </c>
      <c r="J218" s="51">
        <f t="shared" si="60"/>
        <v>653083.77875775448</v>
      </c>
      <c r="K218" s="51">
        <v>653083.77875775448</v>
      </c>
    </row>
    <row r="219" spans="1:11" ht="39.6" x14ac:dyDescent="0.3">
      <c r="A219" s="97"/>
      <c r="B219" s="24" t="s">
        <v>140</v>
      </c>
      <c r="C219" s="24" t="s">
        <v>136</v>
      </c>
      <c r="D219" s="46"/>
      <c r="E219" s="51">
        <v>96.940726577437871</v>
      </c>
      <c r="F219" s="51">
        <v>97.418738049713198</v>
      </c>
      <c r="G219" s="51">
        <v>98.272552783109418</v>
      </c>
      <c r="H219" s="51">
        <v>98.275862068965523</v>
      </c>
      <c r="I219" s="51">
        <v>98.656429942418427</v>
      </c>
      <c r="J219" s="51">
        <v>98.943323727185401</v>
      </c>
      <c r="K219" s="51">
        <v>98.943323727185401</v>
      </c>
    </row>
    <row r="220" spans="1:11" ht="27.75" customHeight="1" x14ac:dyDescent="0.3">
      <c r="A220" s="97"/>
      <c r="B220" s="24" t="s">
        <v>61</v>
      </c>
      <c r="C220" s="24" t="s">
        <v>57</v>
      </c>
      <c r="D220" s="46"/>
      <c r="E220" s="51">
        <v>104.6</v>
      </c>
      <c r="F220" s="51">
        <v>104.2</v>
      </c>
      <c r="G220" s="51">
        <v>104.4</v>
      </c>
      <c r="H220" s="51">
        <v>104.4</v>
      </c>
      <c r="I220" s="51">
        <v>104.2</v>
      </c>
      <c r="J220" s="51">
        <v>104.1</v>
      </c>
      <c r="K220" s="51">
        <v>104.1</v>
      </c>
    </row>
    <row r="221" spans="1:11" ht="42.75" customHeight="1" x14ac:dyDescent="0.35">
      <c r="A221" s="99"/>
      <c r="B221" s="99"/>
      <c r="C221" s="99"/>
      <c r="D221" s="99"/>
      <c r="E221" s="99"/>
      <c r="F221" s="99"/>
      <c r="G221" s="99"/>
      <c r="H221" s="99"/>
      <c r="I221" s="7"/>
      <c r="J221" s="7"/>
      <c r="K221" s="7"/>
    </row>
    <row r="222" spans="1:11" ht="24.75" customHeight="1" x14ac:dyDescent="0.3">
      <c r="A222" s="81" t="s">
        <v>0</v>
      </c>
      <c r="B222" s="81" t="s">
        <v>1</v>
      </c>
      <c r="C222" s="81" t="s">
        <v>2</v>
      </c>
      <c r="D222" s="9" t="s">
        <v>3</v>
      </c>
      <c r="E222" s="9" t="s">
        <v>4</v>
      </c>
      <c r="F222" s="83" t="s">
        <v>5</v>
      </c>
      <c r="G222" s="84"/>
      <c r="H222" s="84"/>
      <c r="I222" s="84"/>
      <c r="J222" s="84"/>
      <c r="K222" s="85"/>
    </row>
    <row r="223" spans="1:11" x14ac:dyDescent="0.3">
      <c r="A223" s="81"/>
      <c r="B223" s="81"/>
      <c r="C223" s="81"/>
      <c r="D223" s="10">
        <v>2018</v>
      </c>
      <c r="E223" s="9">
        <v>2019</v>
      </c>
      <c r="F223" s="10">
        <v>2020</v>
      </c>
      <c r="G223" s="10">
        <v>2021</v>
      </c>
      <c r="H223" s="10">
        <v>2022</v>
      </c>
      <c r="I223" s="10">
        <v>2023</v>
      </c>
      <c r="J223" s="10">
        <v>2024</v>
      </c>
      <c r="K223" s="10">
        <v>2025</v>
      </c>
    </row>
    <row r="224" spans="1:11" x14ac:dyDescent="0.3">
      <c r="A224" s="33" t="s">
        <v>141</v>
      </c>
      <c r="B224" s="98" t="s">
        <v>142</v>
      </c>
      <c r="C224" s="98"/>
      <c r="D224" s="98"/>
      <c r="E224" s="98"/>
      <c r="F224" s="98"/>
      <c r="G224" s="98"/>
      <c r="H224" s="98"/>
      <c r="I224" s="98"/>
      <c r="J224" s="98"/>
    </row>
    <row r="225" spans="1:12" ht="41.25" customHeight="1" x14ac:dyDescent="0.3">
      <c r="A225" s="97">
        <v>1</v>
      </c>
      <c r="B225" s="24" t="s">
        <v>143</v>
      </c>
      <c r="C225" s="24" t="s">
        <v>59</v>
      </c>
      <c r="D225" s="42">
        <v>2158273</v>
      </c>
      <c r="E225" s="42">
        <f t="shared" ref="E225:J225" si="61">D225*E226*E227/10000</f>
        <v>2225179.463</v>
      </c>
      <c r="F225" s="42">
        <f t="shared" si="61"/>
        <v>2311188.6349239396</v>
      </c>
      <c r="G225" s="42">
        <f t="shared" si="61"/>
        <v>2455970.0076079383</v>
      </c>
      <c r="H225" s="42">
        <f t="shared" si="61"/>
        <v>2652440.5745330187</v>
      </c>
      <c r="I225" s="42">
        <f t="shared" si="61"/>
        <v>2911408.8963857298</v>
      </c>
      <c r="J225" s="42">
        <f t="shared" si="61"/>
        <v>3232498.9199279812</v>
      </c>
      <c r="K225" s="42">
        <v>3232498.9199279812</v>
      </c>
    </row>
    <row r="226" spans="1:12" ht="51.75" customHeight="1" x14ac:dyDescent="0.3">
      <c r="A226" s="97"/>
      <c r="B226" s="24" t="s">
        <v>144</v>
      </c>
      <c r="C226" s="24" t="s">
        <v>55</v>
      </c>
      <c r="D226" s="43"/>
      <c r="E226" s="29">
        <v>98.097050428163655</v>
      </c>
      <c r="F226" s="29">
        <v>99.870450959215148</v>
      </c>
      <c r="G226" s="29">
        <v>102.07912439389008</v>
      </c>
      <c r="H226" s="29">
        <v>103.74612258283933</v>
      </c>
      <c r="I226" s="29">
        <v>105.44034360484538</v>
      </c>
      <c r="J226" s="29">
        <v>106.55343744328425</v>
      </c>
      <c r="K226" s="29">
        <v>106.55343744328425</v>
      </c>
    </row>
    <row r="227" spans="1:12" ht="39.6" x14ac:dyDescent="0.3">
      <c r="A227" s="97"/>
      <c r="B227" s="24" t="s">
        <v>61</v>
      </c>
      <c r="C227" s="24" t="s">
        <v>57</v>
      </c>
      <c r="D227" s="43"/>
      <c r="E227" s="29">
        <v>105.1</v>
      </c>
      <c r="F227" s="29">
        <v>104</v>
      </c>
      <c r="G227" s="29">
        <v>104.1</v>
      </c>
      <c r="H227" s="29">
        <v>104.1</v>
      </c>
      <c r="I227" s="29">
        <v>104.1</v>
      </c>
      <c r="J227" s="29">
        <v>104.2</v>
      </c>
      <c r="K227" s="29">
        <v>104.2</v>
      </c>
    </row>
    <row r="228" spans="1:12" ht="26.25" customHeight="1" x14ac:dyDescent="0.3">
      <c r="A228" s="26" t="s">
        <v>145</v>
      </c>
      <c r="B228" s="24" t="s">
        <v>146</v>
      </c>
      <c r="C228" s="24" t="s">
        <v>59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</row>
    <row r="229" spans="1:12" ht="26.4" x14ac:dyDescent="0.3">
      <c r="A229" s="26" t="s">
        <v>147</v>
      </c>
      <c r="B229" s="24" t="s">
        <v>148</v>
      </c>
      <c r="C229" s="24" t="s">
        <v>59</v>
      </c>
      <c r="D229" s="42">
        <v>24800</v>
      </c>
      <c r="E229" s="42">
        <v>4100</v>
      </c>
      <c r="F229" s="42">
        <v>24300</v>
      </c>
      <c r="G229" s="42">
        <v>25000</v>
      </c>
      <c r="H229" s="42">
        <v>25000</v>
      </c>
      <c r="I229" s="42">
        <v>25000</v>
      </c>
      <c r="J229" s="42">
        <v>25000</v>
      </c>
      <c r="K229" s="42">
        <v>25000</v>
      </c>
    </row>
    <row r="230" spans="1:12" ht="26.4" x14ac:dyDescent="0.3">
      <c r="A230" s="26" t="s">
        <v>149</v>
      </c>
      <c r="B230" s="24" t="s">
        <v>150</v>
      </c>
      <c r="C230" s="24" t="s">
        <v>59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</row>
    <row r="231" spans="1:12" ht="27" customHeight="1" x14ac:dyDescent="0.3">
      <c r="A231" s="26" t="s">
        <v>151</v>
      </c>
      <c r="B231" s="24" t="s">
        <v>152</v>
      </c>
      <c r="C231" s="24" t="s">
        <v>59</v>
      </c>
      <c r="D231" s="42">
        <v>1745889</v>
      </c>
      <c r="E231" s="42">
        <f>D231*1.031</f>
        <v>1800011.5589999999</v>
      </c>
      <c r="F231" s="42">
        <f>E231*1.07</f>
        <v>1926012.3681300001</v>
      </c>
      <c r="G231" s="42">
        <f>F231*1.063</f>
        <v>2047351.14732219</v>
      </c>
      <c r="H231" s="42">
        <f>G231*1.058</f>
        <v>2166097.5138668772</v>
      </c>
      <c r="I231" s="42">
        <f>H231*1.058</f>
        <v>2291731.169671156</v>
      </c>
      <c r="J231" s="42">
        <f>I231*1.053</f>
        <v>2413192.9216637271</v>
      </c>
      <c r="K231" s="42">
        <v>2413192.9216637271</v>
      </c>
    </row>
    <row r="232" spans="1:12" ht="27.75" customHeight="1" x14ac:dyDescent="0.3">
      <c r="A232" s="26" t="s">
        <v>153</v>
      </c>
      <c r="B232" s="24" t="s">
        <v>154</v>
      </c>
      <c r="C232" s="24" t="s">
        <v>59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</row>
    <row r="233" spans="1:12" ht="42.75" customHeight="1" x14ac:dyDescent="0.3">
      <c r="A233" s="26" t="s">
        <v>155</v>
      </c>
      <c r="B233" s="24" t="s">
        <v>156</v>
      </c>
      <c r="C233" s="24" t="s">
        <v>59</v>
      </c>
      <c r="D233" s="48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</row>
    <row r="234" spans="1:12" ht="27" customHeight="1" x14ac:dyDescent="0.3">
      <c r="A234" s="26" t="s">
        <v>157</v>
      </c>
      <c r="B234" s="24" t="s">
        <v>158</v>
      </c>
      <c r="C234" s="24" t="s">
        <v>59</v>
      </c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</row>
    <row r="235" spans="1:12" ht="27" customHeight="1" x14ac:dyDescent="0.3">
      <c r="A235" s="26" t="s">
        <v>131</v>
      </c>
      <c r="B235" s="24" t="s">
        <v>159</v>
      </c>
      <c r="C235" s="24" t="s">
        <v>59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</row>
    <row r="236" spans="1:12" ht="31.5" customHeight="1" x14ac:dyDescent="0.3">
      <c r="A236" s="18" t="s">
        <v>32</v>
      </c>
      <c r="B236" s="12" t="s">
        <v>160</v>
      </c>
      <c r="C236" s="12" t="s">
        <v>59</v>
      </c>
      <c r="D236" s="42">
        <f t="shared" ref="D236:J236" si="62">D225</f>
        <v>2158273</v>
      </c>
      <c r="E236" s="42">
        <f t="shared" si="62"/>
        <v>2225179.463</v>
      </c>
      <c r="F236" s="42">
        <f t="shared" si="62"/>
        <v>2311188.6349239396</v>
      </c>
      <c r="G236" s="42">
        <f t="shared" si="62"/>
        <v>2455970.0076079383</v>
      </c>
      <c r="H236" s="42">
        <f t="shared" si="62"/>
        <v>2652440.5745330187</v>
      </c>
      <c r="I236" s="42">
        <f t="shared" si="62"/>
        <v>2911408.8963857298</v>
      </c>
      <c r="J236" s="42">
        <f t="shared" si="62"/>
        <v>3232498.9199279812</v>
      </c>
      <c r="K236" s="42">
        <v>3232498.9199279812</v>
      </c>
    </row>
    <row r="237" spans="1:12" ht="27" customHeight="1" x14ac:dyDescent="0.3">
      <c r="A237" s="18" t="s">
        <v>65</v>
      </c>
      <c r="B237" s="12" t="s">
        <v>161</v>
      </c>
      <c r="C237" s="12" t="s">
        <v>59</v>
      </c>
      <c r="D237" s="42">
        <v>1925663</v>
      </c>
      <c r="E237" s="42">
        <f>E236*0.8922</f>
        <v>1985305.1168885999</v>
      </c>
      <c r="F237" s="42">
        <f t="shared" ref="F237:K237" si="63">F236*0.8922</f>
        <v>2062042.5000791389</v>
      </c>
      <c r="G237" s="42">
        <f t="shared" si="63"/>
        <v>2191216.4407878025</v>
      </c>
      <c r="H237" s="42">
        <f t="shared" si="63"/>
        <v>2366507.4805983594</v>
      </c>
      <c r="I237" s="42">
        <f t="shared" si="63"/>
        <v>2597559.017355348</v>
      </c>
      <c r="J237" s="42">
        <f t="shared" si="63"/>
        <v>2884035.5363597446</v>
      </c>
      <c r="K237" s="42">
        <f t="shared" si="63"/>
        <v>2884035.5363597446</v>
      </c>
    </row>
    <row r="238" spans="1:12" ht="43.2" customHeight="1" x14ac:dyDescent="0.3">
      <c r="A238" s="18" t="s">
        <v>67</v>
      </c>
      <c r="B238" s="12" t="s">
        <v>162</v>
      </c>
      <c r="C238" s="12"/>
      <c r="D238" s="42">
        <f t="shared" ref="D238" si="64">D236-D237</f>
        <v>232610</v>
      </c>
      <c r="E238" s="42">
        <f>E236-E237</f>
        <v>239874.34611140005</v>
      </c>
      <c r="F238" s="42">
        <f t="shared" ref="F238:K238" si="65">F236-F237</f>
        <v>249146.13484480069</v>
      </c>
      <c r="G238" s="42">
        <f t="shared" si="65"/>
        <v>264753.56682013581</v>
      </c>
      <c r="H238" s="42">
        <f t="shared" si="65"/>
        <v>285933.09393465938</v>
      </c>
      <c r="I238" s="42">
        <f t="shared" si="65"/>
        <v>313849.8790303818</v>
      </c>
      <c r="J238" s="42">
        <f t="shared" si="65"/>
        <v>348463.3835682366</v>
      </c>
      <c r="K238" s="42">
        <f t="shared" si="65"/>
        <v>348463.3835682366</v>
      </c>
      <c r="L238" s="48"/>
    </row>
    <row r="239" spans="1:12" ht="24.75" customHeight="1" x14ac:dyDescent="0.3">
      <c r="A239" s="89" t="s">
        <v>163</v>
      </c>
      <c r="B239" s="34" t="s">
        <v>164</v>
      </c>
      <c r="C239" s="12" t="s">
        <v>59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5"/>
    </row>
    <row r="240" spans="1:12" ht="24.75" customHeight="1" x14ac:dyDescent="0.3">
      <c r="A240" s="89"/>
      <c r="B240" s="34" t="s">
        <v>165</v>
      </c>
      <c r="C240" s="12" t="s">
        <v>59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</row>
    <row r="241" spans="1:11" ht="31.5" customHeight="1" x14ac:dyDescent="0.3">
      <c r="A241" s="18" t="s">
        <v>166</v>
      </c>
      <c r="B241" s="34" t="s">
        <v>167</v>
      </c>
      <c r="C241" s="12" t="s">
        <v>59</v>
      </c>
      <c r="D241" s="42">
        <v>143946</v>
      </c>
      <c r="E241" s="42">
        <f t="shared" ref="E241:E245" si="66">D241*1.031</f>
        <v>148408.326</v>
      </c>
      <c r="F241" s="42">
        <f t="shared" ref="F241:F245" si="67">E241*1.07</f>
        <v>158796.90882000001</v>
      </c>
      <c r="G241" s="42">
        <f t="shared" ref="G241:G245" si="68">F241*1.063</f>
        <v>168801.11407566001</v>
      </c>
      <c r="H241" s="42">
        <f t="shared" ref="H241:I241" si="69">G241*1.058</f>
        <v>178591.57869204829</v>
      </c>
      <c r="I241" s="42">
        <f t="shared" si="69"/>
        <v>188949.89025618709</v>
      </c>
      <c r="J241" s="42">
        <f t="shared" ref="J241:J245" si="70">I241*1.053</f>
        <v>198964.23443976499</v>
      </c>
      <c r="K241" s="42">
        <v>198964.23443976499</v>
      </c>
    </row>
    <row r="242" spans="1:11" ht="31.5" customHeight="1" x14ac:dyDescent="0.3">
      <c r="A242" s="18" t="s">
        <v>168</v>
      </c>
      <c r="B242" s="35" t="s">
        <v>169</v>
      </c>
      <c r="C242" s="12" t="s">
        <v>59</v>
      </c>
      <c r="D242" s="42">
        <v>11138</v>
      </c>
      <c r="E242" s="42">
        <f t="shared" si="66"/>
        <v>11483.277999999998</v>
      </c>
      <c r="F242" s="42">
        <f t="shared" si="67"/>
        <v>12287.107459999999</v>
      </c>
      <c r="G242" s="42">
        <f t="shared" si="68"/>
        <v>13061.195229979998</v>
      </c>
      <c r="H242" s="42">
        <f t="shared" ref="H242:I242" si="71">G242*1.058</f>
        <v>13818.744553318838</v>
      </c>
      <c r="I242" s="42">
        <f t="shared" si="71"/>
        <v>14620.231737411332</v>
      </c>
      <c r="J242" s="42">
        <f t="shared" si="70"/>
        <v>15395.104019494131</v>
      </c>
      <c r="K242" s="42">
        <v>15395.104019494131</v>
      </c>
    </row>
    <row r="243" spans="1:11" ht="31.5" customHeight="1" x14ac:dyDescent="0.3">
      <c r="A243" s="18" t="s">
        <v>170</v>
      </c>
      <c r="B243" s="35" t="s">
        <v>171</v>
      </c>
      <c r="C243" s="12" t="s">
        <v>59</v>
      </c>
      <c r="D243" s="42">
        <v>80631</v>
      </c>
      <c r="E243" s="42">
        <f t="shared" si="66"/>
        <v>83130.560999999987</v>
      </c>
      <c r="F243" s="42">
        <f t="shared" si="67"/>
        <v>88949.700269999987</v>
      </c>
      <c r="G243" s="42">
        <f t="shared" si="68"/>
        <v>94553.531387009978</v>
      </c>
      <c r="H243" s="42">
        <f t="shared" ref="H243:I245" si="72">G243*1.058</f>
        <v>100037.63620745655</v>
      </c>
      <c r="I243" s="42">
        <f t="shared" si="72"/>
        <v>105839.81910748903</v>
      </c>
      <c r="J243" s="42">
        <f t="shared" si="70"/>
        <v>111449.32952018594</v>
      </c>
      <c r="K243" s="42">
        <v>111449.32952018594</v>
      </c>
    </row>
    <row r="244" spans="1:11" ht="40.5" customHeight="1" x14ac:dyDescent="0.3">
      <c r="A244" s="18" t="s">
        <v>172</v>
      </c>
      <c r="B244" s="35" t="s">
        <v>173</v>
      </c>
      <c r="C244" s="12" t="s">
        <v>59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</row>
    <row r="245" spans="1:11" ht="25.5" customHeight="1" x14ac:dyDescent="0.3">
      <c r="A245" s="18" t="s">
        <v>174</v>
      </c>
      <c r="B245" s="34" t="s">
        <v>175</v>
      </c>
      <c r="C245" s="12" t="s">
        <v>59</v>
      </c>
      <c r="D245" s="42">
        <v>6411</v>
      </c>
      <c r="E245" s="42">
        <f t="shared" si="66"/>
        <v>6609.7409999999991</v>
      </c>
      <c r="F245" s="42">
        <f t="shared" si="67"/>
        <v>7072.4228699999994</v>
      </c>
      <c r="G245" s="42">
        <f t="shared" si="68"/>
        <v>7517.9855108099991</v>
      </c>
      <c r="H245" s="42">
        <f t="shared" si="72"/>
        <v>7954.0286704369792</v>
      </c>
      <c r="I245" s="42">
        <f t="shared" si="72"/>
        <v>8415.362333322324</v>
      </c>
      <c r="J245" s="42">
        <f t="shared" si="70"/>
        <v>8861.3765369884059</v>
      </c>
      <c r="K245" s="42">
        <v>8861.3765369884059</v>
      </c>
    </row>
    <row r="246" spans="1:11" ht="26.25" customHeight="1" x14ac:dyDescent="0.3">
      <c r="A246" s="18" t="s">
        <v>176</v>
      </c>
      <c r="B246" s="34" t="s">
        <v>177</v>
      </c>
      <c r="C246" s="12" t="s">
        <v>59</v>
      </c>
      <c r="D246" s="42">
        <f>D238-D241</f>
        <v>88664</v>
      </c>
      <c r="E246" s="42">
        <f t="shared" ref="E246:K246" si="73">E238-E241</f>
        <v>91466.020111400052</v>
      </c>
      <c r="F246" s="42">
        <f t="shared" si="73"/>
        <v>90349.226024800679</v>
      </c>
      <c r="G246" s="42">
        <f t="shared" si="73"/>
        <v>95952.452744475799</v>
      </c>
      <c r="H246" s="42">
        <f t="shared" si="73"/>
        <v>107341.51524261109</v>
      </c>
      <c r="I246" s="42">
        <f t="shared" si="73"/>
        <v>124899.9887741947</v>
      </c>
      <c r="J246" s="42">
        <f t="shared" si="73"/>
        <v>149499.14912847162</v>
      </c>
      <c r="K246" s="42">
        <f t="shared" si="73"/>
        <v>149499.14912847162</v>
      </c>
    </row>
    <row r="247" spans="1:11" ht="40.5" customHeight="1" x14ac:dyDescent="0.35">
      <c r="A247" s="88"/>
      <c r="B247" s="88"/>
      <c r="C247" s="88"/>
      <c r="D247" s="88"/>
      <c r="E247" s="88"/>
      <c r="F247" s="88"/>
      <c r="G247" s="88"/>
      <c r="H247" s="88"/>
      <c r="I247" s="6"/>
      <c r="J247" s="6"/>
      <c r="K247" s="6"/>
    </row>
    <row r="248" spans="1:11" ht="27.75" customHeight="1" x14ac:dyDescent="0.3">
      <c r="A248" s="81" t="s">
        <v>0</v>
      </c>
      <c r="B248" s="81" t="s">
        <v>1</v>
      </c>
      <c r="C248" s="81" t="s">
        <v>2</v>
      </c>
      <c r="D248" s="9" t="s">
        <v>3</v>
      </c>
      <c r="E248" s="9" t="s">
        <v>4</v>
      </c>
      <c r="F248" s="83" t="s">
        <v>5</v>
      </c>
      <c r="G248" s="84"/>
      <c r="H248" s="84"/>
      <c r="I248" s="84"/>
      <c r="J248" s="84"/>
      <c r="K248" s="85"/>
    </row>
    <row r="249" spans="1:11" x14ac:dyDescent="0.3">
      <c r="A249" s="81"/>
      <c r="B249" s="81"/>
      <c r="C249" s="81"/>
      <c r="D249" s="10">
        <v>2018</v>
      </c>
      <c r="E249" s="9">
        <v>2019</v>
      </c>
      <c r="F249" s="10">
        <v>2020</v>
      </c>
      <c r="G249" s="10">
        <v>2021</v>
      </c>
      <c r="H249" s="10">
        <v>2022</v>
      </c>
      <c r="I249" s="10">
        <v>2023</v>
      </c>
      <c r="J249" s="10">
        <v>2024</v>
      </c>
      <c r="K249" s="10">
        <v>2025</v>
      </c>
    </row>
    <row r="250" spans="1:11" ht="18.75" customHeight="1" x14ac:dyDescent="0.3">
      <c r="A250" s="20" t="s">
        <v>178</v>
      </c>
      <c r="B250" s="81" t="s">
        <v>179</v>
      </c>
      <c r="C250" s="81"/>
      <c r="D250" s="81"/>
      <c r="E250" s="81"/>
      <c r="F250" s="81"/>
      <c r="G250" s="81"/>
      <c r="H250" s="81"/>
      <c r="I250" s="81"/>
      <c r="J250" s="81"/>
    </row>
    <row r="251" spans="1:11" ht="40.5" customHeight="1" x14ac:dyDescent="0.3">
      <c r="A251" s="100">
        <v>1</v>
      </c>
      <c r="B251" s="36" t="s">
        <v>180</v>
      </c>
      <c r="C251" s="36" t="s">
        <v>59</v>
      </c>
      <c r="D251" s="48">
        <v>0</v>
      </c>
      <c r="E251" s="48">
        <f t="shared" ref="E251:J251" si="74">D251*E252*E253/10000</f>
        <v>0</v>
      </c>
      <c r="F251" s="48">
        <f t="shared" si="74"/>
        <v>0</v>
      </c>
      <c r="G251" s="48">
        <f t="shared" si="74"/>
        <v>0</v>
      </c>
      <c r="H251" s="48">
        <f t="shared" si="74"/>
        <v>0</v>
      </c>
      <c r="I251" s="48">
        <f t="shared" si="74"/>
        <v>0</v>
      </c>
      <c r="J251" s="48">
        <f t="shared" si="74"/>
        <v>0</v>
      </c>
      <c r="K251" s="48">
        <v>0</v>
      </c>
    </row>
    <row r="252" spans="1:11" ht="52.5" customHeight="1" x14ac:dyDescent="0.3">
      <c r="A252" s="100"/>
      <c r="B252" s="36" t="s">
        <v>63</v>
      </c>
      <c r="C252" s="36" t="s">
        <v>55</v>
      </c>
      <c r="D252" s="48">
        <v>105.1</v>
      </c>
      <c r="E252" s="48">
        <v>105.5</v>
      </c>
      <c r="F252" s="48">
        <v>105.3</v>
      </c>
      <c r="G252" s="48">
        <v>105.1</v>
      </c>
      <c r="H252" s="48">
        <v>104.7</v>
      </c>
      <c r="I252" s="48">
        <v>104.9</v>
      </c>
      <c r="J252" s="48">
        <v>105</v>
      </c>
      <c r="K252" s="48">
        <v>105</v>
      </c>
    </row>
    <row r="253" spans="1:11" ht="33" customHeight="1" x14ac:dyDescent="0.3">
      <c r="A253" s="100"/>
      <c r="B253" s="36" t="s">
        <v>61</v>
      </c>
      <c r="C253" s="36" t="s">
        <v>57</v>
      </c>
      <c r="D253" s="48">
        <v>105.2</v>
      </c>
      <c r="E253" s="48">
        <v>105.7</v>
      </c>
      <c r="F253" s="48">
        <v>105.5</v>
      </c>
      <c r="G253" s="48">
        <v>105.4</v>
      </c>
      <c r="H253" s="48">
        <v>105.1</v>
      </c>
      <c r="I253" s="48">
        <v>105.2</v>
      </c>
      <c r="J253" s="48">
        <v>105.3</v>
      </c>
      <c r="K253" s="48">
        <v>105.3</v>
      </c>
    </row>
    <row r="254" spans="1:11" ht="30.75" customHeight="1" x14ac:dyDescent="0.3">
      <c r="A254" s="18">
        <v>2</v>
      </c>
      <c r="B254" s="12" t="s">
        <v>181</v>
      </c>
      <c r="C254" s="12" t="s">
        <v>182</v>
      </c>
      <c r="D254" s="46">
        <v>6268</v>
      </c>
      <c r="E254" s="46">
        <f>D254*1.005</f>
        <v>6299.3399999999992</v>
      </c>
      <c r="F254" s="46">
        <f t="shared" ref="F254:J255" si="75">E254*1.005</f>
        <v>6330.8366999999989</v>
      </c>
      <c r="G254" s="46">
        <f t="shared" si="75"/>
        <v>6362.4908834999978</v>
      </c>
      <c r="H254" s="46">
        <f t="shared" si="75"/>
        <v>6394.3033379174967</v>
      </c>
      <c r="I254" s="46">
        <f t="shared" si="75"/>
        <v>6426.2748546070834</v>
      </c>
      <c r="J254" s="46">
        <f t="shared" si="75"/>
        <v>6458.4062288801179</v>
      </c>
      <c r="K254" s="46">
        <v>6458.4062288801179</v>
      </c>
    </row>
    <row r="255" spans="1:11" ht="38.25" customHeight="1" x14ac:dyDescent="0.3">
      <c r="A255" s="18" t="s">
        <v>149</v>
      </c>
      <c r="B255" s="13" t="s">
        <v>183</v>
      </c>
      <c r="C255" s="12" t="s">
        <v>182</v>
      </c>
      <c r="D255" s="46">
        <v>6268</v>
      </c>
      <c r="E255" s="46">
        <f>D255*1.005</f>
        <v>6299.3399999999992</v>
      </c>
      <c r="F255" s="46">
        <f t="shared" si="75"/>
        <v>6330.8366999999989</v>
      </c>
      <c r="G255" s="46">
        <f t="shared" si="75"/>
        <v>6362.4908834999978</v>
      </c>
      <c r="H255" s="46">
        <f t="shared" si="75"/>
        <v>6394.3033379174967</v>
      </c>
      <c r="I255" s="46">
        <f t="shared" si="75"/>
        <v>6426.2748546070834</v>
      </c>
      <c r="J255" s="46">
        <f t="shared" si="75"/>
        <v>6458.4062288801179</v>
      </c>
      <c r="K255" s="46">
        <v>6458.4062288801179</v>
      </c>
    </row>
    <row r="256" spans="1:11" ht="36.75" customHeight="1" x14ac:dyDescent="0.3">
      <c r="A256" s="18">
        <v>3</v>
      </c>
      <c r="B256" s="12" t="s">
        <v>184</v>
      </c>
      <c r="C256" s="12" t="s">
        <v>185</v>
      </c>
      <c r="D256" s="46">
        <f>(1136140-778-779-775.9-751+1913)/D8</f>
        <v>26.708925966018736</v>
      </c>
      <c r="E256" s="46">
        <f t="shared" ref="E256:J256" si="76">(1136140-778-779-775.9-751+1913)/E8</f>
        <v>26.898189358928786</v>
      </c>
      <c r="F256" s="46">
        <f t="shared" si="76"/>
        <v>27.082397155674336</v>
      </c>
      <c r="G256" s="46">
        <f t="shared" si="76"/>
        <v>27.262595181475344</v>
      </c>
      <c r="H256" s="46">
        <f t="shared" si="76"/>
        <v>27.43790886014747</v>
      </c>
      <c r="I256" s="46">
        <f t="shared" si="76"/>
        <v>27.606759583576572</v>
      </c>
      <c r="J256" s="46">
        <f t="shared" si="76"/>
        <v>27.772943278030638</v>
      </c>
      <c r="K256" s="46">
        <v>27.772943278030638</v>
      </c>
    </row>
    <row r="257" spans="1:11" ht="39.75" customHeight="1" x14ac:dyDescent="0.35">
      <c r="A257" s="88"/>
      <c r="B257" s="88"/>
      <c r="C257" s="88"/>
      <c r="D257" s="88"/>
      <c r="E257" s="88"/>
      <c r="F257" s="88"/>
      <c r="G257" s="88"/>
      <c r="H257" s="88"/>
      <c r="I257" s="6"/>
      <c r="J257" s="6"/>
      <c r="K257" s="6"/>
    </row>
    <row r="258" spans="1:11" ht="15.75" customHeight="1" x14ac:dyDescent="0.3">
      <c r="A258" s="81" t="s">
        <v>0</v>
      </c>
      <c r="B258" s="81" t="s">
        <v>1</v>
      </c>
      <c r="C258" s="81" t="s">
        <v>2</v>
      </c>
      <c r="D258" s="9" t="s">
        <v>3</v>
      </c>
      <c r="E258" s="9" t="s">
        <v>4</v>
      </c>
      <c r="F258" s="83" t="s">
        <v>5</v>
      </c>
      <c r="G258" s="84"/>
      <c r="H258" s="84"/>
      <c r="I258" s="84"/>
      <c r="J258" s="84"/>
      <c r="K258" s="85"/>
    </row>
    <row r="259" spans="1:11" ht="27" customHeight="1" x14ac:dyDescent="0.3">
      <c r="A259" s="81"/>
      <c r="B259" s="81"/>
      <c r="C259" s="81"/>
      <c r="D259" s="10">
        <v>2018</v>
      </c>
      <c r="E259" s="9">
        <v>2019</v>
      </c>
      <c r="F259" s="10">
        <v>2020</v>
      </c>
      <c r="G259" s="10">
        <v>2021</v>
      </c>
      <c r="H259" s="10">
        <v>2022</v>
      </c>
      <c r="I259" s="10">
        <v>2023</v>
      </c>
      <c r="J259" s="10">
        <v>2024</v>
      </c>
      <c r="K259" s="10">
        <v>2025</v>
      </c>
    </row>
    <row r="260" spans="1:11" ht="18.75" customHeight="1" x14ac:dyDescent="0.3">
      <c r="A260" s="20" t="s">
        <v>186</v>
      </c>
      <c r="B260" s="81" t="s">
        <v>187</v>
      </c>
      <c r="C260" s="81"/>
      <c r="D260" s="81"/>
      <c r="E260" s="81"/>
      <c r="F260" s="81"/>
      <c r="G260" s="81"/>
      <c r="H260" s="81"/>
      <c r="I260" s="81"/>
      <c r="J260" s="81"/>
    </row>
    <row r="261" spans="1:11" ht="36" customHeight="1" x14ac:dyDescent="0.3">
      <c r="A261" s="18">
        <v>2</v>
      </c>
      <c r="B261" s="12" t="s">
        <v>188</v>
      </c>
      <c r="C261" s="12" t="s">
        <v>189</v>
      </c>
      <c r="D261" s="58">
        <v>234.2</v>
      </c>
      <c r="E261" s="58">
        <v>234.2</v>
      </c>
      <c r="F261" s="58">
        <v>234.2</v>
      </c>
      <c r="G261" s="58">
        <v>234.2</v>
      </c>
      <c r="H261" s="58">
        <v>234.2</v>
      </c>
      <c r="I261" s="58">
        <v>234.2</v>
      </c>
      <c r="J261" s="58">
        <v>234.2</v>
      </c>
      <c r="K261" s="58">
        <v>234.2</v>
      </c>
    </row>
    <row r="262" spans="1:11" ht="43.95" customHeight="1" x14ac:dyDescent="0.3">
      <c r="A262" s="17" t="s">
        <v>32</v>
      </c>
      <c r="B262" s="13" t="s">
        <v>190</v>
      </c>
      <c r="C262" s="13" t="s">
        <v>189</v>
      </c>
      <c r="D262" s="58">
        <v>124.2</v>
      </c>
      <c r="E262" s="58">
        <v>124.2</v>
      </c>
      <c r="F262" s="58">
        <v>124.2</v>
      </c>
      <c r="G262" s="58">
        <v>124.2</v>
      </c>
      <c r="H262" s="58">
        <v>124.2</v>
      </c>
      <c r="I262" s="58">
        <v>124.2</v>
      </c>
      <c r="J262" s="58">
        <v>124.2</v>
      </c>
      <c r="K262" s="58">
        <v>124.2</v>
      </c>
    </row>
    <row r="263" spans="1:11" ht="44.25" customHeight="1" x14ac:dyDescent="0.3">
      <c r="A263" s="17" t="s">
        <v>34</v>
      </c>
      <c r="B263" s="13" t="s">
        <v>191</v>
      </c>
      <c r="C263" s="13" t="s">
        <v>192</v>
      </c>
      <c r="D263" s="58">
        <f t="shared" ref="D263:J263" si="77">D262/D261*100</f>
        <v>53.031596925704527</v>
      </c>
      <c r="E263" s="58">
        <f t="shared" si="77"/>
        <v>53.031596925704527</v>
      </c>
      <c r="F263" s="58">
        <f t="shared" si="77"/>
        <v>53.031596925704527</v>
      </c>
      <c r="G263" s="58">
        <f t="shared" si="77"/>
        <v>53.031596925704527</v>
      </c>
      <c r="H263" s="58">
        <f t="shared" si="77"/>
        <v>53.031596925704527</v>
      </c>
      <c r="I263" s="58">
        <f t="shared" si="77"/>
        <v>53.031596925704527</v>
      </c>
      <c r="J263" s="58">
        <f t="shared" si="77"/>
        <v>53.031596925704527</v>
      </c>
      <c r="K263" s="58">
        <v>53.031596925704527</v>
      </c>
    </row>
    <row r="264" spans="1:11" ht="43.5" customHeight="1" x14ac:dyDescent="0.35">
      <c r="A264" s="82"/>
      <c r="B264" s="82"/>
      <c r="C264" s="82"/>
      <c r="D264" s="82"/>
      <c r="E264" s="82"/>
      <c r="F264" s="82"/>
      <c r="G264" s="82"/>
      <c r="H264" s="82"/>
      <c r="I264" s="8"/>
      <c r="J264" s="8"/>
      <c r="K264" s="8"/>
    </row>
    <row r="265" spans="1:11" ht="27" customHeight="1" x14ac:dyDescent="0.3">
      <c r="A265" s="81" t="s">
        <v>0</v>
      </c>
      <c r="B265" s="81" t="s">
        <v>1</v>
      </c>
      <c r="C265" s="81" t="s">
        <v>2</v>
      </c>
      <c r="D265" s="9" t="s">
        <v>3</v>
      </c>
      <c r="E265" s="9" t="s">
        <v>4</v>
      </c>
      <c r="F265" s="83" t="s">
        <v>5</v>
      </c>
      <c r="G265" s="84"/>
      <c r="H265" s="84"/>
      <c r="I265" s="84"/>
      <c r="J265" s="84"/>
      <c r="K265" s="85"/>
    </row>
    <row r="266" spans="1:11" ht="13.5" customHeight="1" x14ac:dyDescent="0.3">
      <c r="A266" s="81"/>
      <c r="B266" s="81"/>
      <c r="C266" s="81"/>
      <c r="D266" s="10">
        <v>2018</v>
      </c>
      <c r="E266" s="9">
        <v>2019</v>
      </c>
      <c r="F266" s="10">
        <v>2020</v>
      </c>
      <c r="G266" s="10">
        <v>2021</v>
      </c>
      <c r="H266" s="10">
        <v>2022</v>
      </c>
      <c r="I266" s="10">
        <v>2023</v>
      </c>
      <c r="J266" s="10">
        <v>2024</v>
      </c>
      <c r="K266" s="10">
        <v>2025</v>
      </c>
    </row>
    <row r="267" spans="1:11" ht="15" customHeight="1" x14ac:dyDescent="0.3">
      <c r="A267" s="37" t="s">
        <v>193</v>
      </c>
      <c r="B267" s="104" t="s">
        <v>194</v>
      </c>
      <c r="C267" s="104"/>
      <c r="D267" s="104"/>
      <c r="E267" s="104"/>
      <c r="F267" s="104"/>
      <c r="G267" s="104"/>
      <c r="H267" s="104"/>
      <c r="I267" s="104"/>
      <c r="J267" s="104"/>
    </row>
    <row r="268" spans="1:11" ht="33.75" customHeight="1" x14ac:dyDescent="0.3">
      <c r="A268" s="17">
        <v>1</v>
      </c>
      <c r="B268" s="13" t="s">
        <v>195</v>
      </c>
      <c r="C268" s="13" t="s">
        <v>50</v>
      </c>
      <c r="D268" s="52">
        <f>D269+D283</f>
        <v>1302003.3</v>
      </c>
      <c r="E268" s="52">
        <f>E269+E283</f>
        <v>1287275</v>
      </c>
      <c r="F268" s="52">
        <f>F269+F283</f>
        <v>1175228.7999999998</v>
      </c>
      <c r="G268" s="52">
        <f>G269+G283</f>
        <v>1202704.2</v>
      </c>
      <c r="H268" s="52">
        <v>1218374.3</v>
      </c>
      <c r="I268" s="52">
        <v>1218374.3</v>
      </c>
      <c r="J268" s="52">
        <v>1218374.3</v>
      </c>
      <c r="K268" s="52">
        <v>1218374.3</v>
      </c>
    </row>
    <row r="269" spans="1:11" ht="27" customHeight="1" x14ac:dyDescent="0.3">
      <c r="A269" s="18" t="s">
        <v>12</v>
      </c>
      <c r="B269" s="12" t="s">
        <v>196</v>
      </c>
      <c r="C269" s="38" t="s">
        <v>50</v>
      </c>
      <c r="D269" s="52">
        <v>437618.7</v>
      </c>
      <c r="E269" s="52">
        <v>449011.5</v>
      </c>
      <c r="F269" s="52">
        <v>472825.1</v>
      </c>
      <c r="G269" s="52">
        <v>489701.2</v>
      </c>
      <c r="H269" s="52">
        <v>505371.3</v>
      </c>
      <c r="I269" s="52">
        <v>505371.3</v>
      </c>
      <c r="J269" s="52">
        <v>505371.3</v>
      </c>
      <c r="K269" s="52">
        <v>505371.3</v>
      </c>
    </row>
    <row r="270" spans="1:11" ht="26.4" x14ac:dyDescent="0.3">
      <c r="A270" s="18" t="s">
        <v>122</v>
      </c>
      <c r="B270" s="12" t="s">
        <v>197</v>
      </c>
      <c r="C270" s="12" t="s">
        <v>50</v>
      </c>
      <c r="D270" s="52">
        <v>244080.8</v>
      </c>
      <c r="E270" s="52">
        <v>259676.3</v>
      </c>
      <c r="F270" s="52">
        <v>277789.09999999998</v>
      </c>
      <c r="G270" s="52">
        <v>290780.3</v>
      </c>
      <c r="H270" s="52">
        <v>301539.20000000001</v>
      </c>
      <c r="I270" s="52">
        <v>301539.20000000001</v>
      </c>
      <c r="J270" s="52">
        <v>301539.20000000001</v>
      </c>
      <c r="K270" s="52">
        <v>301539.20000000001</v>
      </c>
    </row>
    <row r="271" spans="1:11" ht="13.5" customHeight="1" x14ac:dyDescent="0.3">
      <c r="A271" s="18" t="s">
        <v>124</v>
      </c>
      <c r="B271" s="12" t="s">
        <v>198</v>
      </c>
      <c r="C271" s="12" t="s">
        <v>50</v>
      </c>
      <c r="D271" s="52">
        <f>68189.7+13639.7+104.8+1585.5</f>
        <v>83519.7</v>
      </c>
      <c r="E271" s="52">
        <f>68336.2+16674+130+1654</f>
        <v>86794.2</v>
      </c>
      <c r="F271" s="52">
        <f>80693+13470+112+1613</f>
        <v>95888</v>
      </c>
      <c r="G271" s="52">
        <f>90504+3368+112+1663</f>
        <v>95647</v>
      </c>
      <c r="H271" s="52">
        <v>96777</v>
      </c>
      <c r="I271" s="52">
        <v>96777</v>
      </c>
      <c r="J271" s="52">
        <v>96777</v>
      </c>
      <c r="K271" s="52">
        <v>96777</v>
      </c>
    </row>
    <row r="272" spans="1:11" ht="26.4" x14ac:dyDescent="0.3">
      <c r="A272" s="18" t="s">
        <v>199</v>
      </c>
      <c r="B272" s="12" t="s">
        <v>200</v>
      </c>
      <c r="C272" s="12" t="s">
        <v>50</v>
      </c>
      <c r="D272" s="52">
        <v>68189.7</v>
      </c>
      <c r="E272" s="52">
        <v>68336.2</v>
      </c>
      <c r="F272" s="52">
        <v>80693</v>
      </c>
      <c r="G272" s="52">
        <v>90504</v>
      </c>
      <c r="H272" s="52">
        <v>94972</v>
      </c>
      <c r="I272" s="52">
        <v>94972</v>
      </c>
      <c r="J272" s="52">
        <v>94972</v>
      </c>
      <c r="K272" s="52">
        <v>94972</v>
      </c>
    </row>
    <row r="273" spans="1:11" ht="26.4" x14ac:dyDescent="0.3">
      <c r="A273" s="18" t="s">
        <v>201</v>
      </c>
      <c r="B273" s="12" t="s">
        <v>202</v>
      </c>
      <c r="C273" s="12" t="s">
        <v>50</v>
      </c>
      <c r="D273" s="52">
        <v>13639.7</v>
      </c>
      <c r="E273" s="52">
        <v>16674</v>
      </c>
      <c r="F273" s="52">
        <v>13470</v>
      </c>
      <c r="G273" s="52">
        <v>3368</v>
      </c>
      <c r="H273" s="52">
        <v>0</v>
      </c>
      <c r="I273" s="52">
        <v>0</v>
      </c>
      <c r="J273" s="52">
        <v>0</v>
      </c>
      <c r="K273" s="52">
        <v>0</v>
      </c>
    </row>
    <row r="274" spans="1:11" ht="26.4" x14ac:dyDescent="0.3">
      <c r="A274" s="18" t="s">
        <v>203</v>
      </c>
      <c r="B274" s="12" t="s">
        <v>204</v>
      </c>
      <c r="C274" s="12" t="s">
        <v>50</v>
      </c>
      <c r="D274" s="52">
        <v>104.8</v>
      </c>
      <c r="E274" s="52">
        <v>130</v>
      </c>
      <c r="F274" s="52">
        <v>112</v>
      </c>
      <c r="G274" s="52">
        <v>112</v>
      </c>
      <c r="H274" s="52">
        <v>112</v>
      </c>
      <c r="I274" s="52">
        <v>112</v>
      </c>
      <c r="J274" s="52">
        <v>112</v>
      </c>
      <c r="K274" s="52">
        <v>112</v>
      </c>
    </row>
    <row r="275" spans="1:11" ht="15" customHeight="1" x14ac:dyDescent="0.3">
      <c r="A275" s="18" t="s">
        <v>205</v>
      </c>
      <c r="B275" s="12" t="s">
        <v>206</v>
      </c>
      <c r="C275" s="12" t="s">
        <v>50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</row>
    <row r="276" spans="1:11" ht="26.4" x14ac:dyDescent="0.3">
      <c r="A276" s="18" t="s">
        <v>207</v>
      </c>
      <c r="B276" s="12" t="s">
        <v>208</v>
      </c>
      <c r="C276" s="12" t="s">
        <v>50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</row>
    <row r="277" spans="1:11" ht="26.4" x14ac:dyDescent="0.3">
      <c r="A277" s="18" t="s">
        <v>209</v>
      </c>
      <c r="B277" s="12" t="s">
        <v>210</v>
      </c>
      <c r="C277" s="12" t="s">
        <v>50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</row>
    <row r="278" spans="1:11" ht="42" customHeight="1" x14ac:dyDescent="0.3">
      <c r="A278" s="18" t="s">
        <v>211</v>
      </c>
      <c r="B278" s="12" t="s">
        <v>212</v>
      </c>
      <c r="C278" s="12" t="s">
        <v>50</v>
      </c>
      <c r="D278" s="51">
        <v>0</v>
      </c>
      <c r="E278" s="51">
        <v>0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</row>
    <row r="279" spans="1:11" ht="31.5" customHeight="1" x14ac:dyDescent="0.3">
      <c r="A279" s="18" t="s">
        <v>213</v>
      </c>
      <c r="B279" s="12" t="s">
        <v>214</v>
      </c>
      <c r="C279" s="12" t="s">
        <v>50</v>
      </c>
      <c r="D279" s="52">
        <f>41014.5+8791.2+66.3+182.4</f>
        <v>50054.400000000001</v>
      </c>
      <c r="E279" s="52">
        <f>33682.6+10379.1+65+150</f>
        <v>44276.7</v>
      </c>
      <c r="F279" s="52">
        <f>35082.2+179.6+9561.9+5+150</f>
        <v>44978.7</v>
      </c>
      <c r="G279" s="52">
        <f>36836.4+188.5+10040+5+150</f>
        <v>47219.9</v>
      </c>
      <c r="H279" s="52">
        <v>49573.2</v>
      </c>
      <c r="I279" s="52">
        <v>49573.2</v>
      </c>
      <c r="J279" s="52">
        <v>49573.2</v>
      </c>
      <c r="K279" s="52">
        <v>49573.2</v>
      </c>
    </row>
    <row r="280" spans="1:11" ht="27.75" customHeight="1" x14ac:dyDescent="0.3">
      <c r="A280" s="18" t="s">
        <v>215</v>
      </c>
      <c r="B280" s="12" t="s">
        <v>216</v>
      </c>
      <c r="C280" s="12" t="s">
        <v>50</v>
      </c>
      <c r="D280" s="52">
        <v>32756.2</v>
      </c>
      <c r="E280" s="52">
        <v>33954.9</v>
      </c>
      <c r="F280" s="52">
        <f>6715.9+24948</f>
        <v>31663.9</v>
      </c>
      <c r="G280" s="52">
        <f>7011.4+26045.7</f>
        <v>33057.1</v>
      </c>
      <c r="H280" s="52">
        <v>34511.599999999999</v>
      </c>
      <c r="I280" s="52">
        <v>34511.599999999999</v>
      </c>
      <c r="J280" s="52">
        <v>34511.599999999999</v>
      </c>
      <c r="K280" s="52">
        <v>34511.599999999999</v>
      </c>
    </row>
    <row r="281" spans="1:11" ht="26.4" x14ac:dyDescent="0.3">
      <c r="A281" s="18" t="s">
        <v>217</v>
      </c>
      <c r="B281" s="12" t="s">
        <v>218</v>
      </c>
      <c r="C281" s="12" t="s">
        <v>50</v>
      </c>
      <c r="D281" s="52">
        <f>1494.8+4975.1+3161</f>
        <v>9630.9000000000015</v>
      </c>
      <c r="E281" s="52">
        <f>3036+3447.5+885</f>
        <v>7368.5</v>
      </c>
      <c r="F281" s="52">
        <f>607.4+2019.5+1850</f>
        <v>4476.8999999999996</v>
      </c>
      <c r="G281" s="52">
        <f>556.8+2019.5+1850</f>
        <v>4426.3</v>
      </c>
      <c r="H281" s="52">
        <v>3869.5</v>
      </c>
      <c r="I281" s="52">
        <v>3869.5</v>
      </c>
      <c r="J281" s="52">
        <v>3869.5</v>
      </c>
      <c r="K281" s="52">
        <v>3869.5</v>
      </c>
    </row>
    <row r="282" spans="1:11" ht="26.4" x14ac:dyDescent="0.3">
      <c r="A282" s="18" t="s">
        <v>219</v>
      </c>
      <c r="B282" s="12" t="s">
        <v>220</v>
      </c>
      <c r="C282" s="12" t="s">
        <v>50</v>
      </c>
      <c r="D282" s="52">
        <v>1481.9</v>
      </c>
      <c r="E282" s="52">
        <v>786.5</v>
      </c>
      <c r="F282" s="52">
        <v>790.7</v>
      </c>
      <c r="G282" s="52">
        <v>795</v>
      </c>
      <c r="H282" s="52">
        <v>799.4</v>
      </c>
      <c r="I282" s="52">
        <v>799.4</v>
      </c>
      <c r="J282" s="52">
        <v>799.4</v>
      </c>
      <c r="K282" s="52">
        <v>799.4</v>
      </c>
    </row>
    <row r="283" spans="1:11" ht="26.4" x14ac:dyDescent="0.3">
      <c r="A283" s="18" t="s">
        <v>14</v>
      </c>
      <c r="B283" s="12" t="s">
        <v>221</v>
      </c>
      <c r="C283" s="12" t="s">
        <v>50</v>
      </c>
      <c r="D283" s="52">
        <v>864384.6</v>
      </c>
      <c r="E283" s="52">
        <v>838263.5</v>
      </c>
      <c r="F283" s="52">
        <v>702403.7</v>
      </c>
      <c r="G283" s="52">
        <v>713003</v>
      </c>
      <c r="H283" s="52">
        <v>713003</v>
      </c>
      <c r="I283" s="52">
        <v>713003</v>
      </c>
      <c r="J283" s="52">
        <v>713003</v>
      </c>
      <c r="K283" s="52">
        <v>713003</v>
      </c>
    </row>
    <row r="284" spans="1:11" ht="26.4" x14ac:dyDescent="0.3">
      <c r="A284" s="18" t="s">
        <v>128</v>
      </c>
      <c r="B284" s="12" t="s">
        <v>222</v>
      </c>
      <c r="C284" s="12" t="s">
        <v>50</v>
      </c>
      <c r="D284" s="52">
        <v>50623.7</v>
      </c>
      <c r="E284" s="52">
        <v>60293.9</v>
      </c>
      <c r="F284" s="52">
        <v>50690.2</v>
      </c>
      <c r="G284" s="52">
        <v>58081.5</v>
      </c>
      <c r="H284" s="52">
        <v>58081.5</v>
      </c>
      <c r="I284" s="52">
        <v>58081.5</v>
      </c>
      <c r="J284" s="52">
        <v>58081.5</v>
      </c>
      <c r="K284" s="52">
        <v>58081.5</v>
      </c>
    </row>
    <row r="285" spans="1:11" ht="26.4" x14ac:dyDescent="0.3">
      <c r="A285" s="18" t="s">
        <v>129</v>
      </c>
      <c r="B285" s="12" t="s">
        <v>223</v>
      </c>
      <c r="C285" s="12" t="s">
        <v>50</v>
      </c>
      <c r="D285" s="52">
        <v>118591.8</v>
      </c>
      <c r="E285" s="52">
        <f>121654+1614.8</f>
        <v>123268.8</v>
      </c>
      <c r="F285" s="52">
        <v>15380.4</v>
      </c>
      <c r="G285" s="52">
        <v>17119.599999999999</v>
      </c>
      <c r="H285" s="52">
        <v>17119.599999999999</v>
      </c>
      <c r="I285" s="52">
        <v>17119.599999999999</v>
      </c>
      <c r="J285" s="52">
        <v>17119.599999999999</v>
      </c>
      <c r="K285" s="52">
        <v>17119.599999999999</v>
      </c>
    </row>
    <row r="286" spans="1:11" ht="30" customHeight="1" x14ac:dyDescent="0.3">
      <c r="A286" s="18" t="s">
        <v>130</v>
      </c>
      <c r="B286" s="12" t="s">
        <v>224</v>
      </c>
      <c r="C286" s="12" t="s">
        <v>50</v>
      </c>
      <c r="D286" s="52">
        <v>625966.6</v>
      </c>
      <c r="E286" s="52">
        <f>600659.5+341.2-27.5+321.1</f>
        <v>601294.29999999993</v>
      </c>
      <c r="F286" s="52">
        <v>585855.4</v>
      </c>
      <c r="G286" s="52">
        <v>586434.1</v>
      </c>
      <c r="H286" s="52">
        <v>586434.1</v>
      </c>
      <c r="I286" s="52">
        <v>586434.1</v>
      </c>
      <c r="J286" s="52">
        <v>586434.1</v>
      </c>
      <c r="K286" s="52">
        <v>586434.1</v>
      </c>
    </row>
    <row r="287" spans="1:11" ht="26.4" x14ac:dyDescent="0.3">
      <c r="A287" s="18" t="s">
        <v>225</v>
      </c>
      <c r="B287" s="12" t="s">
        <v>226</v>
      </c>
      <c r="C287" s="12" t="s">
        <v>50</v>
      </c>
      <c r="D287" s="52">
        <v>65399.3</v>
      </c>
      <c r="E287" s="52">
        <f>55656.1+40.5+60+6</f>
        <v>55762.6</v>
      </c>
      <c r="F287" s="52">
        <v>50477.7</v>
      </c>
      <c r="G287" s="52">
        <v>51367.8</v>
      </c>
      <c r="H287" s="52">
        <v>51367.8</v>
      </c>
      <c r="I287" s="52">
        <v>51367.8</v>
      </c>
      <c r="J287" s="52">
        <v>51367.8</v>
      </c>
      <c r="K287" s="52">
        <v>51367.8</v>
      </c>
    </row>
    <row r="288" spans="1:11" ht="26.4" x14ac:dyDescent="0.3">
      <c r="A288" s="18">
        <v>2</v>
      </c>
      <c r="B288" s="12" t="s">
        <v>227</v>
      </c>
      <c r="C288" s="13" t="s">
        <v>50</v>
      </c>
      <c r="D288" s="52">
        <v>1270003.8</v>
      </c>
      <c r="E288" s="52">
        <v>1375103.6</v>
      </c>
      <c r="F288" s="52">
        <v>1187809.1000000001</v>
      </c>
      <c r="G288" s="52">
        <v>1228118.5</v>
      </c>
      <c r="H288" s="52">
        <v>1246778.6000000001</v>
      </c>
      <c r="I288" s="52">
        <v>1246778.6000000001</v>
      </c>
      <c r="J288" s="52">
        <v>1246778.6000000001</v>
      </c>
      <c r="K288" s="52">
        <v>1246778.6000000001</v>
      </c>
    </row>
    <row r="289" spans="1:11" ht="27.75" customHeight="1" x14ac:dyDescent="0.3">
      <c r="A289" s="18" t="s">
        <v>147</v>
      </c>
      <c r="B289" s="12" t="s">
        <v>228</v>
      </c>
      <c r="C289" s="13" t="s">
        <v>50</v>
      </c>
      <c r="D289" s="52">
        <v>130960.2</v>
      </c>
      <c r="E289" s="52">
        <v>135399.5</v>
      </c>
      <c r="F289" s="52">
        <v>112698.1</v>
      </c>
      <c r="G289" s="52">
        <v>149205.1</v>
      </c>
      <c r="H289" s="52">
        <v>151472.1</v>
      </c>
      <c r="I289" s="52">
        <v>151472.1</v>
      </c>
      <c r="J289" s="52">
        <v>151472.1</v>
      </c>
      <c r="K289" s="52">
        <v>151472.1</v>
      </c>
    </row>
    <row r="290" spans="1:11" ht="26.4" x14ac:dyDescent="0.3">
      <c r="A290" s="18" t="s">
        <v>149</v>
      </c>
      <c r="B290" s="12" t="s">
        <v>229</v>
      </c>
      <c r="C290" s="12" t="s">
        <v>50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</row>
    <row r="291" spans="1:11" ht="26.4" x14ac:dyDescent="0.3">
      <c r="A291" s="18" t="s">
        <v>151</v>
      </c>
      <c r="B291" s="12" t="s">
        <v>230</v>
      </c>
      <c r="C291" s="12" t="s">
        <v>50</v>
      </c>
      <c r="D291" s="52">
        <v>50</v>
      </c>
      <c r="E291" s="52">
        <v>1484.8</v>
      </c>
      <c r="F291" s="52">
        <v>1491.8</v>
      </c>
      <c r="G291" s="52">
        <v>1600.7</v>
      </c>
      <c r="H291" s="52">
        <v>1625</v>
      </c>
      <c r="I291" s="52">
        <v>1625</v>
      </c>
      <c r="J291" s="52">
        <v>1625</v>
      </c>
      <c r="K291" s="52">
        <v>1625</v>
      </c>
    </row>
    <row r="292" spans="1:11" ht="29.25" customHeight="1" x14ac:dyDescent="0.3">
      <c r="A292" s="18" t="s">
        <v>153</v>
      </c>
      <c r="B292" s="12" t="s">
        <v>231</v>
      </c>
      <c r="C292" s="12" t="s">
        <v>50</v>
      </c>
      <c r="D292" s="52">
        <v>15665.8</v>
      </c>
      <c r="E292" s="52">
        <v>17312</v>
      </c>
      <c r="F292" s="52">
        <v>16157.9</v>
      </c>
      <c r="G292" s="52">
        <v>16938.2</v>
      </c>
      <c r="H292" s="52">
        <v>17195.599999999999</v>
      </c>
      <c r="I292" s="52">
        <v>17195.599999999999</v>
      </c>
      <c r="J292" s="52">
        <v>17195.599999999999</v>
      </c>
      <c r="K292" s="52">
        <v>17195.599999999999</v>
      </c>
    </row>
    <row r="293" spans="1:11" ht="18" customHeight="1" x14ac:dyDescent="0.3">
      <c r="A293" s="18" t="s">
        <v>155</v>
      </c>
      <c r="B293" s="12" t="s">
        <v>232</v>
      </c>
      <c r="C293" s="12" t="s">
        <v>50</v>
      </c>
      <c r="D293" s="52">
        <v>1772.3</v>
      </c>
      <c r="E293" s="52">
        <v>2105.1999999999998</v>
      </c>
      <c r="F293" s="52">
        <v>1969.6</v>
      </c>
      <c r="G293" s="52">
        <v>2019.6</v>
      </c>
      <c r="H293" s="52">
        <v>2050.3000000000002</v>
      </c>
      <c r="I293" s="52">
        <v>2050.3000000000002</v>
      </c>
      <c r="J293" s="52">
        <v>2050.3000000000002</v>
      </c>
      <c r="K293" s="52">
        <v>2050.3000000000002</v>
      </c>
    </row>
    <row r="294" spans="1:11" ht="26.4" x14ac:dyDescent="0.3">
      <c r="A294" s="18" t="s">
        <v>157</v>
      </c>
      <c r="B294" s="12" t="s">
        <v>233</v>
      </c>
      <c r="C294" s="12" t="s">
        <v>50</v>
      </c>
      <c r="D294" s="52">
        <v>720802.5</v>
      </c>
      <c r="E294" s="52">
        <v>828961.4</v>
      </c>
      <c r="F294" s="52">
        <v>769663.5</v>
      </c>
      <c r="G294" s="52">
        <v>744824.2</v>
      </c>
      <c r="H294" s="52">
        <v>756151.1</v>
      </c>
      <c r="I294" s="52">
        <v>756151.1</v>
      </c>
      <c r="J294" s="52">
        <v>756151.1</v>
      </c>
      <c r="K294" s="52">
        <v>756151.1</v>
      </c>
    </row>
    <row r="295" spans="1:11" ht="28.5" customHeight="1" x14ac:dyDescent="0.3">
      <c r="A295" s="18" t="s">
        <v>234</v>
      </c>
      <c r="B295" s="12" t="s">
        <v>235</v>
      </c>
      <c r="C295" s="12" t="s">
        <v>50</v>
      </c>
      <c r="D295" s="52">
        <v>2541.1999999999998</v>
      </c>
      <c r="E295" s="52">
        <v>45190.3</v>
      </c>
      <c r="F295" s="52">
        <v>31237.9</v>
      </c>
      <c r="G295" s="52">
        <v>32183.5</v>
      </c>
      <c r="H295" s="52">
        <v>32672.5</v>
      </c>
      <c r="I295" s="52">
        <v>32672.5</v>
      </c>
      <c r="J295" s="52">
        <v>32672.5</v>
      </c>
      <c r="K295" s="52">
        <v>32672.5</v>
      </c>
    </row>
    <row r="296" spans="1:11" ht="24.75" customHeight="1" x14ac:dyDescent="0.3">
      <c r="A296" s="18" t="s">
        <v>236</v>
      </c>
      <c r="B296" s="12" t="s">
        <v>237</v>
      </c>
      <c r="C296" s="12" t="s">
        <v>50</v>
      </c>
      <c r="D296" s="52">
        <v>147871.5</v>
      </c>
      <c r="E296" s="52">
        <v>95326.399999999994</v>
      </c>
      <c r="F296" s="52">
        <v>95301.6</v>
      </c>
      <c r="G296" s="52">
        <v>95801.1</v>
      </c>
      <c r="H296" s="52">
        <v>97256.7</v>
      </c>
      <c r="I296" s="52">
        <v>97256.7</v>
      </c>
      <c r="J296" s="52">
        <v>97256.7</v>
      </c>
      <c r="K296" s="52">
        <v>97256.7</v>
      </c>
    </row>
    <row r="297" spans="1:11" ht="26.4" x14ac:dyDescent="0.3">
      <c r="A297" s="18" t="s">
        <v>238</v>
      </c>
      <c r="B297" s="12" t="s">
        <v>239</v>
      </c>
      <c r="C297" s="12" t="s">
        <v>50</v>
      </c>
      <c r="D297" s="52">
        <v>109511.9</v>
      </c>
      <c r="E297" s="52">
        <v>90691.4</v>
      </c>
      <c r="F297" s="52">
        <v>14620</v>
      </c>
      <c r="G297" s="52">
        <v>23391.5</v>
      </c>
      <c r="H297" s="52">
        <v>23746.9</v>
      </c>
      <c r="I297" s="52">
        <v>23746.9</v>
      </c>
      <c r="J297" s="52">
        <v>23746.9</v>
      </c>
      <c r="K297" s="52">
        <v>23746.9</v>
      </c>
    </row>
    <row r="298" spans="1:11" ht="27.75" customHeight="1" x14ac:dyDescent="0.3">
      <c r="A298" s="18" t="s">
        <v>240</v>
      </c>
      <c r="B298" s="12" t="s">
        <v>241</v>
      </c>
      <c r="C298" s="12" t="s">
        <v>50</v>
      </c>
      <c r="D298" s="52">
        <f>211.7+140616.7</f>
        <v>140828.40000000002</v>
      </c>
      <c r="E298" s="52">
        <f>155.8+158476.8</f>
        <v>158632.59999999998</v>
      </c>
      <c r="F298" s="52">
        <f>87.2+131193.5+13388</f>
        <v>144668.70000000001</v>
      </c>
      <c r="G298" s="52">
        <f>50+133474.8+28629.8</f>
        <v>162154.59999999998</v>
      </c>
      <c r="H298" s="52">
        <v>164618.4</v>
      </c>
      <c r="I298" s="52">
        <v>164618.4</v>
      </c>
      <c r="J298" s="52">
        <v>164618.4</v>
      </c>
      <c r="K298" s="52">
        <v>164618.4</v>
      </c>
    </row>
    <row r="299" spans="1:11" ht="26.4" x14ac:dyDescent="0.3">
      <c r="A299" s="18">
        <v>3</v>
      </c>
      <c r="B299" s="12" t="s">
        <v>242</v>
      </c>
      <c r="C299" s="13" t="s">
        <v>50</v>
      </c>
      <c r="D299" s="52">
        <f t="shared" ref="D299:J299" si="78">D268-D288</f>
        <v>31999.5</v>
      </c>
      <c r="E299" s="52">
        <f t="shared" si="78"/>
        <v>-87828.600000000093</v>
      </c>
      <c r="F299" s="52">
        <f t="shared" si="78"/>
        <v>-12580.300000000279</v>
      </c>
      <c r="G299" s="52">
        <f t="shared" si="78"/>
        <v>-25414.300000000047</v>
      </c>
      <c r="H299" s="52">
        <f t="shared" si="78"/>
        <v>-28404.300000000047</v>
      </c>
      <c r="I299" s="52">
        <f t="shared" si="78"/>
        <v>-28404.300000000047</v>
      </c>
      <c r="J299" s="52">
        <f t="shared" si="78"/>
        <v>-28404.300000000047</v>
      </c>
      <c r="K299" s="52">
        <v>-28404.300000000047</v>
      </c>
    </row>
    <row r="300" spans="1:11" ht="26.4" x14ac:dyDescent="0.3">
      <c r="A300" s="18" t="s">
        <v>34</v>
      </c>
      <c r="B300" s="12" t="s">
        <v>243</v>
      </c>
      <c r="C300" s="12" t="s">
        <v>50</v>
      </c>
      <c r="D300" s="51">
        <v>14285.7</v>
      </c>
      <c r="E300" s="51">
        <v>14285.7</v>
      </c>
      <c r="F300" s="51">
        <v>7142.9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</row>
    <row r="301" spans="1:11" ht="43.5" customHeight="1" x14ac:dyDescent="0.35">
      <c r="A301" s="88"/>
      <c r="B301" s="88"/>
      <c r="C301" s="88"/>
      <c r="D301" s="88"/>
      <c r="E301" s="88"/>
      <c r="F301" s="88"/>
      <c r="G301" s="88"/>
      <c r="H301" s="88"/>
      <c r="I301" s="6"/>
      <c r="J301" s="6"/>
      <c r="K301" s="6"/>
    </row>
    <row r="302" spans="1:11" ht="15.75" customHeight="1" x14ac:dyDescent="0.3">
      <c r="A302" s="81" t="s">
        <v>0</v>
      </c>
      <c r="B302" s="81" t="s">
        <v>1</v>
      </c>
      <c r="C302" s="81" t="s">
        <v>2</v>
      </c>
      <c r="D302" s="9" t="s">
        <v>3</v>
      </c>
      <c r="E302" s="9" t="s">
        <v>4</v>
      </c>
      <c r="F302" s="83" t="s">
        <v>5</v>
      </c>
      <c r="G302" s="84"/>
      <c r="H302" s="84"/>
      <c r="I302" s="84"/>
      <c r="J302" s="84"/>
      <c r="K302" s="85"/>
    </row>
    <row r="303" spans="1:11" ht="24" customHeight="1" x14ac:dyDescent="0.3">
      <c r="A303" s="81"/>
      <c r="B303" s="81"/>
      <c r="C303" s="81"/>
      <c r="D303" s="10">
        <v>2018</v>
      </c>
      <c r="E303" s="9">
        <v>2019</v>
      </c>
      <c r="F303" s="10">
        <v>2020</v>
      </c>
      <c r="G303" s="10">
        <v>2021</v>
      </c>
      <c r="H303" s="10">
        <v>2022</v>
      </c>
      <c r="I303" s="10">
        <v>2023</v>
      </c>
      <c r="J303" s="10">
        <v>2024</v>
      </c>
      <c r="K303" s="10">
        <v>2025</v>
      </c>
    </row>
    <row r="304" spans="1:11" x14ac:dyDescent="0.3">
      <c r="A304" s="20" t="s">
        <v>244</v>
      </c>
      <c r="B304" s="81" t="s">
        <v>245</v>
      </c>
      <c r="C304" s="81"/>
      <c r="D304" s="81"/>
      <c r="E304" s="81"/>
      <c r="F304" s="81"/>
      <c r="G304" s="81"/>
      <c r="H304" s="81"/>
      <c r="I304" s="81"/>
      <c r="J304" s="81"/>
    </row>
    <row r="305" spans="1:11" ht="32.25" customHeight="1" x14ac:dyDescent="0.3">
      <c r="A305" s="18">
        <v>1</v>
      </c>
      <c r="B305" s="12" t="s">
        <v>246</v>
      </c>
      <c r="C305" s="12"/>
      <c r="D305" s="55">
        <f>D306+D307+D308+D309+D310+D311+D312+D313+D314+D315</f>
        <v>0</v>
      </c>
      <c r="E305" s="55">
        <f t="shared" ref="E305:J305" si="79">E306+E307+E308+E309+E310+E311+E312+E313+E314+E315</f>
        <v>0</v>
      </c>
      <c r="F305" s="55">
        <f t="shared" si="79"/>
        <v>6</v>
      </c>
      <c r="G305" s="55">
        <f t="shared" si="79"/>
        <v>0</v>
      </c>
      <c r="H305" s="55">
        <f t="shared" si="79"/>
        <v>0</v>
      </c>
      <c r="I305" s="55">
        <f t="shared" si="79"/>
        <v>0</v>
      </c>
      <c r="J305" s="55">
        <f t="shared" si="79"/>
        <v>0</v>
      </c>
      <c r="K305" s="55">
        <v>0</v>
      </c>
    </row>
    <row r="306" spans="1:11" x14ac:dyDescent="0.3">
      <c r="A306" s="96" t="s">
        <v>12</v>
      </c>
      <c r="B306" s="102" t="s">
        <v>247</v>
      </c>
      <c r="C306" s="13" t="s">
        <v>248</v>
      </c>
      <c r="D306" s="55">
        <v>0</v>
      </c>
      <c r="E306" s="55">
        <v>0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</row>
    <row r="307" spans="1:11" x14ac:dyDescent="0.3">
      <c r="A307" s="96"/>
      <c r="B307" s="102"/>
      <c r="C307" s="13" t="s">
        <v>249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</row>
    <row r="308" spans="1:11" x14ac:dyDescent="0.3">
      <c r="A308" s="96" t="s">
        <v>14</v>
      </c>
      <c r="B308" s="102" t="s">
        <v>250</v>
      </c>
      <c r="C308" s="13" t="s">
        <v>248</v>
      </c>
      <c r="D308" s="55">
        <v>0</v>
      </c>
      <c r="E308" s="55">
        <v>0</v>
      </c>
      <c r="F308" s="55">
        <v>0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</row>
    <row r="309" spans="1:11" x14ac:dyDescent="0.3">
      <c r="A309" s="96"/>
      <c r="B309" s="102"/>
      <c r="C309" s="13" t="s">
        <v>249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</row>
    <row r="310" spans="1:11" ht="14.25" customHeight="1" x14ac:dyDescent="0.3">
      <c r="A310" s="97" t="s">
        <v>17</v>
      </c>
      <c r="B310" s="103" t="s">
        <v>251</v>
      </c>
      <c r="C310" s="13" t="s">
        <v>248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</row>
    <row r="311" spans="1:11" ht="14.25" customHeight="1" x14ac:dyDescent="0.3">
      <c r="A311" s="97"/>
      <c r="B311" s="103"/>
      <c r="C311" s="13" t="s">
        <v>252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</row>
    <row r="312" spans="1:11" ht="15.75" customHeight="1" x14ac:dyDescent="0.3">
      <c r="A312" s="97" t="s">
        <v>253</v>
      </c>
      <c r="B312" s="103" t="s">
        <v>254</v>
      </c>
      <c r="C312" s="13" t="s">
        <v>248</v>
      </c>
      <c r="D312" s="55">
        <v>0</v>
      </c>
      <c r="E312" s="55">
        <v>0</v>
      </c>
      <c r="F312" s="55">
        <v>0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</row>
    <row r="313" spans="1:11" ht="26.4" x14ac:dyDescent="0.3">
      <c r="A313" s="97"/>
      <c r="B313" s="103"/>
      <c r="C313" s="13" t="s">
        <v>255</v>
      </c>
      <c r="D313" s="55">
        <v>0</v>
      </c>
      <c r="E313" s="55">
        <v>0</v>
      </c>
      <c r="F313" s="55">
        <v>0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</row>
    <row r="314" spans="1:11" ht="18" customHeight="1" x14ac:dyDescent="0.3">
      <c r="A314" s="18" t="s">
        <v>256</v>
      </c>
      <c r="B314" s="12" t="s">
        <v>257</v>
      </c>
      <c r="C314" s="12" t="s">
        <v>36</v>
      </c>
      <c r="D314" s="55">
        <v>0</v>
      </c>
      <c r="E314" s="55">
        <v>0</v>
      </c>
      <c r="F314" s="55">
        <v>4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</row>
    <row r="315" spans="1:11" ht="15.75" customHeight="1" x14ac:dyDescent="0.3">
      <c r="A315" s="18" t="s">
        <v>258</v>
      </c>
      <c r="B315" s="12" t="s">
        <v>259</v>
      </c>
      <c r="C315" s="12" t="s">
        <v>36</v>
      </c>
      <c r="D315" s="55">
        <v>0</v>
      </c>
      <c r="E315" s="55">
        <v>0</v>
      </c>
      <c r="F315" s="55">
        <v>2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</row>
    <row r="316" spans="1:11" ht="29.25" customHeight="1" x14ac:dyDescent="0.3">
      <c r="A316" s="18">
        <v>2</v>
      </c>
      <c r="B316" s="12" t="s">
        <v>260</v>
      </c>
      <c r="C316" s="12" t="s">
        <v>9</v>
      </c>
      <c r="D316" s="55">
        <v>1751</v>
      </c>
      <c r="E316" s="55">
        <v>1782</v>
      </c>
      <c r="F316" s="55">
        <v>1790</v>
      </c>
      <c r="G316" s="55">
        <v>1790</v>
      </c>
      <c r="H316" s="55">
        <v>1793</v>
      </c>
      <c r="I316" s="55">
        <v>1793</v>
      </c>
      <c r="J316" s="55">
        <v>1797</v>
      </c>
      <c r="K316" s="55">
        <v>1797</v>
      </c>
    </row>
    <row r="317" spans="1:11" ht="21.75" customHeight="1" x14ac:dyDescent="0.3">
      <c r="A317" s="18">
        <v>3</v>
      </c>
      <c r="B317" s="12" t="s">
        <v>261</v>
      </c>
      <c r="C317" s="12" t="s">
        <v>9</v>
      </c>
      <c r="D317" s="55">
        <f t="shared" ref="D317:J317" si="80">D318+D319+D320+D321</f>
        <v>5185</v>
      </c>
      <c r="E317" s="55">
        <f t="shared" si="80"/>
        <v>5182.8453087885991</v>
      </c>
      <c r="F317" s="55">
        <f t="shared" si="80"/>
        <v>5191.8776722090261</v>
      </c>
      <c r="G317" s="55">
        <f t="shared" si="80"/>
        <v>5183.8776722090261</v>
      </c>
      <c r="H317" s="55">
        <f t="shared" si="80"/>
        <v>5200.3165083135391</v>
      </c>
      <c r="I317" s="55">
        <f t="shared" si="80"/>
        <v>5194.3165083135391</v>
      </c>
      <c r="J317" s="55">
        <f t="shared" si="80"/>
        <v>5202.5359263657956</v>
      </c>
      <c r="K317" s="55">
        <v>5202.5359263657956</v>
      </c>
    </row>
    <row r="318" spans="1:11" x14ac:dyDescent="0.3">
      <c r="A318" s="39" t="s">
        <v>65</v>
      </c>
      <c r="B318" s="28" t="s">
        <v>262</v>
      </c>
      <c r="C318" s="12" t="s">
        <v>9</v>
      </c>
      <c r="D318" s="55">
        <v>3368</v>
      </c>
      <c r="E318" s="55">
        <v>3375</v>
      </c>
      <c r="F318" s="55">
        <v>3380</v>
      </c>
      <c r="G318" s="55">
        <v>3380</v>
      </c>
      <c r="H318" s="55">
        <v>3386</v>
      </c>
      <c r="I318" s="55">
        <v>3386</v>
      </c>
      <c r="J318" s="55">
        <v>3389</v>
      </c>
      <c r="K318" s="55">
        <v>3389</v>
      </c>
    </row>
    <row r="319" spans="1:11" x14ac:dyDescent="0.3">
      <c r="A319" s="39" t="s">
        <v>67</v>
      </c>
      <c r="B319" s="28" t="s">
        <v>263</v>
      </c>
      <c r="C319" s="12" t="s">
        <v>9</v>
      </c>
      <c r="D319" s="55">
        <v>1369</v>
      </c>
      <c r="E319" s="55">
        <f>D319*E318/D318</f>
        <v>1371.8453087885987</v>
      </c>
      <c r="F319" s="55">
        <f>D319*F318/D318</f>
        <v>1373.8776722090261</v>
      </c>
      <c r="G319" s="55">
        <f>G318*D319/D318</f>
        <v>1373.8776722090261</v>
      </c>
      <c r="H319" s="55">
        <f>H318*D319/D318</f>
        <v>1376.3165083135391</v>
      </c>
      <c r="I319" s="55">
        <f>G319*I318/G318</f>
        <v>1376.3165083135391</v>
      </c>
      <c r="J319" s="55">
        <f>H319*J318/H318</f>
        <v>1377.5359263657956</v>
      </c>
      <c r="K319" s="55">
        <v>1377.5359263657956</v>
      </c>
    </row>
    <row r="320" spans="1:11" x14ac:dyDescent="0.3">
      <c r="A320" s="39" t="s">
        <v>69</v>
      </c>
      <c r="B320" s="28" t="s">
        <v>264</v>
      </c>
      <c r="C320" s="12" t="s">
        <v>9</v>
      </c>
      <c r="D320" s="55">
        <v>448</v>
      </c>
      <c r="E320" s="55">
        <v>436</v>
      </c>
      <c r="F320" s="55">
        <v>438</v>
      </c>
      <c r="G320" s="55">
        <v>430</v>
      </c>
      <c r="H320" s="55">
        <v>438</v>
      </c>
      <c r="I320" s="55">
        <v>432</v>
      </c>
      <c r="J320" s="55">
        <v>436</v>
      </c>
      <c r="K320" s="55">
        <v>436</v>
      </c>
    </row>
    <row r="321" spans="1:11" x14ac:dyDescent="0.3">
      <c r="A321" s="39" t="s">
        <v>71</v>
      </c>
      <c r="B321" s="28" t="s">
        <v>265</v>
      </c>
      <c r="C321" s="12" t="s">
        <v>9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</row>
    <row r="322" spans="1:11" x14ac:dyDescent="0.3">
      <c r="A322" s="39">
        <v>4</v>
      </c>
      <c r="B322" s="28" t="s">
        <v>266</v>
      </c>
      <c r="C322" s="12" t="s">
        <v>9</v>
      </c>
      <c r="D322" s="55">
        <f t="shared" ref="D322:J322" si="81">D323+D324</f>
        <v>103</v>
      </c>
      <c r="E322" s="55">
        <f t="shared" si="81"/>
        <v>99</v>
      </c>
      <c r="F322" s="55">
        <f t="shared" si="81"/>
        <v>115</v>
      </c>
      <c r="G322" s="55">
        <f t="shared" si="81"/>
        <v>126</v>
      </c>
      <c r="H322" s="55">
        <f t="shared" si="81"/>
        <v>138</v>
      </c>
      <c r="I322" s="55">
        <f t="shared" si="81"/>
        <v>116</v>
      </c>
      <c r="J322" s="55">
        <f t="shared" si="81"/>
        <v>120</v>
      </c>
      <c r="K322" s="55">
        <v>120</v>
      </c>
    </row>
    <row r="323" spans="1:11" ht="15" customHeight="1" x14ac:dyDescent="0.3">
      <c r="A323" s="39" t="s">
        <v>267</v>
      </c>
      <c r="B323" s="28" t="s">
        <v>264</v>
      </c>
      <c r="C323" s="12" t="s">
        <v>9</v>
      </c>
      <c r="D323" s="55">
        <v>103</v>
      </c>
      <c r="E323" s="55">
        <v>99</v>
      </c>
      <c r="F323" s="55">
        <v>115</v>
      </c>
      <c r="G323" s="55">
        <v>126</v>
      </c>
      <c r="H323" s="55">
        <v>138</v>
      </c>
      <c r="I323" s="55">
        <v>116</v>
      </c>
      <c r="J323" s="55">
        <v>120</v>
      </c>
      <c r="K323" s="55">
        <v>120</v>
      </c>
    </row>
    <row r="324" spans="1:11" ht="15" customHeight="1" x14ac:dyDescent="0.3">
      <c r="A324" s="39" t="s">
        <v>268</v>
      </c>
      <c r="B324" s="28" t="s">
        <v>269</v>
      </c>
      <c r="C324" s="12" t="s">
        <v>9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</row>
    <row r="325" spans="1:11" ht="18.75" customHeight="1" x14ac:dyDescent="0.3">
      <c r="A325" s="39">
        <v>5</v>
      </c>
      <c r="B325" s="28" t="s">
        <v>270</v>
      </c>
      <c r="C325" s="12"/>
      <c r="D325" s="46"/>
      <c r="E325" s="19"/>
      <c r="F325" s="19"/>
      <c r="G325" s="19"/>
      <c r="H325" s="19"/>
      <c r="I325" s="19"/>
      <c r="J325" s="19"/>
      <c r="K325" s="19"/>
    </row>
    <row r="326" spans="1:11" ht="26.4" x14ac:dyDescent="0.3">
      <c r="A326" s="39" t="s">
        <v>39</v>
      </c>
      <c r="B326" s="28" t="s">
        <v>271</v>
      </c>
      <c r="C326" s="12" t="s">
        <v>272</v>
      </c>
      <c r="D326" s="45">
        <v>45.6</v>
      </c>
      <c r="E326" s="16">
        <v>45.8</v>
      </c>
      <c r="F326" s="16">
        <v>45.9</v>
      </c>
      <c r="G326" s="16">
        <v>46</v>
      </c>
      <c r="H326" s="16">
        <v>46.1</v>
      </c>
      <c r="I326" s="16">
        <v>46.2</v>
      </c>
      <c r="J326" s="16">
        <v>46.2</v>
      </c>
      <c r="K326" s="16">
        <v>46.2</v>
      </c>
    </row>
    <row r="327" spans="1:11" ht="39.6" x14ac:dyDescent="0.3">
      <c r="A327" s="39" t="s">
        <v>41</v>
      </c>
      <c r="B327" s="28" t="s">
        <v>273</v>
      </c>
      <c r="C327" s="12" t="s">
        <v>274</v>
      </c>
      <c r="D327" s="45">
        <v>233.7</v>
      </c>
      <c r="E327" s="16">
        <v>234.2</v>
      </c>
      <c r="F327" s="16">
        <v>234.8</v>
      </c>
      <c r="G327" s="16">
        <v>235.3</v>
      </c>
      <c r="H327" s="16">
        <v>235.9</v>
      </c>
      <c r="I327" s="16">
        <v>236.4</v>
      </c>
      <c r="J327" s="16">
        <v>237</v>
      </c>
      <c r="K327" s="16">
        <v>237</v>
      </c>
    </row>
    <row r="328" spans="1:11" ht="39.6" x14ac:dyDescent="0.3">
      <c r="A328" s="39" t="s">
        <v>275</v>
      </c>
      <c r="B328" s="28" t="s">
        <v>276</v>
      </c>
      <c r="C328" s="12" t="s">
        <v>274</v>
      </c>
      <c r="D328" s="46">
        <v>9.1</v>
      </c>
      <c r="E328" s="19">
        <v>9.1</v>
      </c>
      <c r="F328" s="19">
        <v>9.1999999999999993</v>
      </c>
      <c r="G328" s="19">
        <v>9.1999999999999993</v>
      </c>
      <c r="H328" s="19">
        <v>9.3000000000000007</v>
      </c>
      <c r="I328" s="19">
        <v>9.3000000000000007</v>
      </c>
      <c r="J328" s="19">
        <v>9.4</v>
      </c>
      <c r="K328" s="19">
        <v>9.4</v>
      </c>
    </row>
    <row r="329" spans="1:11" ht="26.4" x14ac:dyDescent="0.3">
      <c r="A329" s="39" t="s">
        <v>277</v>
      </c>
      <c r="B329" s="28" t="s">
        <v>278</v>
      </c>
      <c r="C329" s="12" t="s">
        <v>279</v>
      </c>
      <c r="D329" s="46">
        <v>25.9</v>
      </c>
      <c r="E329" s="19">
        <v>26.4</v>
      </c>
      <c r="F329" s="19">
        <v>26.7</v>
      </c>
      <c r="G329" s="19">
        <v>27</v>
      </c>
      <c r="H329" s="19">
        <v>27.2</v>
      </c>
      <c r="I329" s="19">
        <v>27.5</v>
      </c>
      <c r="J329" s="19">
        <v>27.6</v>
      </c>
      <c r="K329" s="19">
        <v>27.6</v>
      </c>
    </row>
    <row r="330" spans="1:11" ht="26.4" x14ac:dyDescent="0.3">
      <c r="A330" s="39" t="s">
        <v>280</v>
      </c>
      <c r="B330" s="28" t="s">
        <v>281</v>
      </c>
      <c r="C330" s="12" t="s">
        <v>279</v>
      </c>
      <c r="D330" s="46">
        <v>69.599999999999994</v>
      </c>
      <c r="E330" s="19">
        <v>69.8</v>
      </c>
      <c r="F330" s="19">
        <v>70.3</v>
      </c>
      <c r="G330" s="19">
        <v>70.599999999999994</v>
      </c>
      <c r="H330" s="19">
        <v>70.8</v>
      </c>
      <c r="I330" s="19">
        <v>70.900000000000006</v>
      </c>
      <c r="J330" s="19">
        <v>71</v>
      </c>
      <c r="K330" s="19">
        <v>71</v>
      </c>
    </row>
    <row r="331" spans="1:11" ht="39.6" x14ac:dyDescent="0.3">
      <c r="A331" s="18" t="s">
        <v>282</v>
      </c>
      <c r="B331" s="12" t="s">
        <v>283</v>
      </c>
      <c r="C331" s="12" t="s">
        <v>284</v>
      </c>
      <c r="D331" s="58">
        <f xml:space="preserve"> 234/D8*10000</f>
        <v>55.066597637313507</v>
      </c>
      <c r="E331" s="58">
        <f t="shared" ref="E331:J331" si="82" xml:space="preserve"> 234/E8*10000</f>
        <v>55.456807678634902</v>
      </c>
      <c r="F331" s="58">
        <f t="shared" si="82"/>
        <v>55.836594444974708</v>
      </c>
      <c r="G331" s="58">
        <f t="shared" si="82"/>
        <v>56.20811414570872</v>
      </c>
      <c r="H331" s="58">
        <f t="shared" si="82"/>
        <v>56.569563640759092</v>
      </c>
      <c r="I331" s="58">
        <f t="shared" si="82"/>
        <v>56.917688266199647</v>
      </c>
      <c r="J331" s="58">
        <f t="shared" si="82"/>
        <v>57.260314197621497</v>
      </c>
      <c r="K331" s="58">
        <v>57.260314197621497</v>
      </c>
    </row>
    <row r="332" spans="1:11" ht="26.4" x14ac:dyDescent="0.3">
      <c r="A332" s="18" t="s">
        <v>285</v>
      </c>
      <c r="B332" s="12" t="s">
        <v>286</v>
      </c>
      <c r="C332" s="12" t="s">
        <v>287</v>
      </c>
      <c r="D332" s="46">
        <f>(1+13)/D8*100000</f>
        <v>32.945827646255943</v>
      </c>
      <c r="E332" s="46">
        <f t="shared" ref="E332:J332" si="83">(1+13)/E8*100000</f>
        <v>33.179286645337129</v>
      </c>
      <c r="F332" s="46">
        <f t="shared" si="83"/>
        <v>33.406509496993415</v>
      </c>
      <c r="G332" s="46">
        <f t="shared" si="83"/>
        <v>33.628786241022318</v>
      </c>
      <c r="H332" s="46">
        <f t="shared" si="83"/>
        <v>33.845038075667837</v>
      </c>
      <c r="I332" s="46">
        <f t="shared" si="83"/>
        <v>34.053317766102353</v>
      </c>
      <c r="J332" s="46">
        <f t="shared" si="83"/>
        <v>34.258307639602606</v>
      </c>
      <c r="K332" s="46">
        <v>34.258307639602606</v>
      </c>
    </row>
    <row r="333" spans="1:11" ht="26.4" x14ac:dyDescent="0.3">
      <c r="A333" s="18" t="s">
        <v>288</v>
      </c>
      <c r="B333" s="12" t="s">
        <v>289</v>
      </c>
      <c r="C333" s="12" t="s">
        <v>287</v>
      </c>
      <c r="D333" s="46">
        <f>(2+9+1+1+1)/D8*100000</f>
        <v>32.945827646255943</v>
      </c>
      <c r="E333" s="46">
        <f t="shared" ref="E333:J333" si="84">(2+9+1+1+1)/E8*100000</f>
        <v>33.179286645337129</v>
      </c>
      <c r="F333" s="46">
        <f t="shared" si="84"/>
        <v>33.406509496993415</v>
      </c>
      <c r="G333" s="46">
        <f t="shared" si="84"/>
        <v>33.628786241022318</v>
      </c>
      <c r="H333" s="46">
        <f t="shared" si="84"/>
        <v>33.845038075667837</v>
      </c>
      <c r="I333" s="46">
        <f t="shared" si="84"/>
        <v>34.053317766102353</v>
      </c>
      <c r="J333" s="46">
        <f t="shared" si="84"/>
        <v>34.258307639602606</v>
      </c>
      <c r="K333" s="46">
        <v>34.258307639602606</v>
      </c>
    </row>
    <row r="334" spans="1:11" ht="52.8" x14ac:dyDescent="0.3">
      <c r="A334" s="18" t="s">
        <v>290</v>
      </c>
      <c r="B334" s="12" t="s">
        <v>291</v>
      </c>
      <c r="C334" s="12" t="s">
        <v>292</v>
      </c>
      <c r="D334" s="57">
        <v>1159</v>
      </c>
      <c r="E334" s="57">
        <v>1254</v>
      </c>
      <c r="F334" s="57">
        <v>1346</v>
      </c>
      <c r="G334" s="57">
        <v>1390</v>
      </c>
      <c r="H334" s="57">
        <v>1412</v>
      </c>
      <c r="I334" s="57">
        <v>1434</v>
      </c>
      <c r="J334" s="57">
        <v>1440</v>
      </c>
      <c r="K334" s="57">
        <v>1440</v>
      </c>
    </row>
    <row r="335" spans="1:11" ht="52.5" customHeight="1" x14ac:dyDescent="0.3">
      <c r="A335" s="18">
        <v>6</v>
      </c>
      <c r="B335" s="12" t="s">
        <v>293</v>
      </c>
      <c r="C335" s="12" t="s">
        <v>294</v>
      </c>
      <c r="D335" s="57">
        <v>100</v>
      </c>
      <c r="E335" s="57">
        <v>100</v>
      </c>
      <c r="F335" s="57">
        <v>100</v>
      </c>
      <c r="G335" s="57">
        <v>100</v>
      </c>
      <c r="H335" s="57">
        <v>100</v>
      </c>
      <c r="I335" s="57">
        <v>100</v>
      </c>
      <c r="J335" s="57">
        <v>100</v>
      </c>
      <c r="K335" s="57">
        <v>100</v>
      </c>
    </row>
    <row r="336" spans="1:11" ht="16.5" customHeight="1" x14ac:dyDescent="0.3"/>
    <row r="337" spans="1:11" ht="43.5" customHeight="1" x14ac:dyDescent="0.3">
      <c r="A337" s="101" t="s">
        <v>295</v>
      </c>
      <c r="B337" s="101"/>
      <c r="C337" s="101"/>
      <c r="D337" s="101"/>
      <c r="E337" s="101"/>
      <c r="F337" s="101"/>
      <c r="G337" s="101"/>
      <c r="H337" s="101"/>
      <c r="I337" s="3"/>
      <c r="J337" s="3"/>
      <c r="K337" s="3"/>
    </row>
    <row r="338" spans="1:11" ht="38.4" customHeight="1" x14ac:dyDescent="0.3">
      <c r="A338" s="101" t="s">
        <v>296</v>
      </c>
      <c r="B338" s="101"/>
      <c r="C338" s="101"/>
      <c r="D338" s="101"/>
      <c r="E338" s="101"/>
      <c r="F338" s="101"/>
      <c r="G338" s="101"/>
      <c r="H338" s="101"/>
      <c r="I338" s="3"/>
      <c r="J338" s="3"/>
      <c r="K338" s="3"/>
    </row>
    <row r="339" spans="1:11" hidden="1" x14ac:dyDescent="0.3">
      <c r="A339" s="4"/>
      <c r="B339" s="5"/>
      <c r="C339" s="5"/>
      <c r="D339" s="50"/>
      <c r="E339" s="5"/>
      <c r="F339" s="5"/>
      <c r="G339" s="5"/>
      <c r="H339" s="5"/>
      <c r="I339" s="5"/>
      <c r="J339" s="5"/>
      <c r="K339" s="5"/>
    </row>
  </sheetData>
  <mergeCells count="124">
    <mergeCell ref="A338:H338"/>
    <mergeCell ref="A306:A307"/>
    <mergeCell ref="B306:B307"/>
    <mergeCell ref="A308:A309"/>
    <mergeCell ref="B308:B309"/>
    <mergeCell ref="A310:A311"/>
    <mergeCell ref="A225:A227"/>
    <mergeCell ref="A239:A240"/>
    <mergeCell ref="A247:H247"/>
    <mergeCell ref="B310:B311"/>
    <mergeCell ref="B304:J304"/>
    <mergeCell ref="A312:A313"/>
    <mergeCell ref="B312:B313"/>
    <mergeCell ref="A337:H337"/>
    <mergeCell ref="A265:A266"/>
    <mergeCell ref="B265:B266"/>
    <mergeCell ref="F265:K265"/>
    <mergeCell ref="F302:K302"/>
    <mergeCell ref="B260:J260"/>
    <mergeCell ref="B267:J267"/>
    <mergeCell ref="C265:C266"/>
    <mergeCell ref="A301:H301"/>
    <mergeCell ref="A302:A303"/>
    <mergeCell ref="B302:B303"/>
    <mergeCell ref="B224:J224"/>
    <mergeCell ref="C248:C249"/>
    <mergeCell ref="A257:H257"/>
    <mergeCell ref="A258:A259"/>
    <mergeCell ref="B258:B259"/>
    <mergeCell ref="A208:H208"/>
    <mergeCell ref="A221:H221"/>
    <mergeCell ref="A222:A223"/>
    <mergeCell ref="B222:B223"/>
    <mergeCell ref="C222:C223"/>
    <mergeCell ref="C258:C259"/>
    <mergeCell ref="A251:A253"/>
    <mergeCell ref="B250:J250"/>
    <mergeCell ref="F248:K248"/>
    <mergeCell ref="F258:K258"/>
    <mergeCell ref="A248:A249"/>
    <mergeCell ref="B248:B249"/>
    <mergeCell ref="A142:A143"/>
    <mergeCell ref="A209:A210"/>
    <mergeCell ref="B209:B210"/>
    <mergeCell ref="C209:C210"/>
    <mergeCell ref="F209:K209"/>
    <mergeCell ref="F222:K222"/>
    <mergeCell ref="A153:A154"/>
    <mergeCell ref="B153:B154"/>
    <mergeCell ref="C153:C154"/>
    <mergeCell ref="B211:J211"/>
    <mergeCell ref="F153:K153"/>
    <mergeCell ref="A144:A146"/>
    <mergeCell ref="A147:A148"/>
    <mergeCell ref="A149:A150"/>
    <mergeCell ref="A151:A152"/>
    <mergeCell ref="A212:A214"/>
    <mergeCell ref="A215:A217"/>
    <mergeCell ref="A218:A220"/>
    <mergeCell ref="A140:A141"/>
    <mergeCell ref="A122:A124"/>
    <mergeCell ref="A89:A91"/>
    <mergeCell ref="A92:A94"/>
    <mergeCell ref="A95:A97"/>
    <mergeCell ref="A98:A100"/>
    <mergeCell ref="A101:A103"/>
    <mergeCell ref="A125:A127"/>
    <mergeCell ref="A128:H128"/>
    <mergeCell ref="A129:A130"/>
    <mergeCell ref="B129:B130"/>
    <mergeCell ref="C129:C130"/>
    <mergeCell ref="B131:J131"/>
    <mergeCell ref="F129:K129"/>
    <mergeCell ref="A119:A121"/>
    <mergeCell ref="A86:A88"/>
    <mergeCell ref="A107:A109"/>
    <mergeCell ref="A110:A112"/>
    <mergeCell ref="A113:A115"/>
    <mergeCell ref="A116:A118"/>
    <mergeCell ref="A104:A106"/>
    <mergeCell ref="A132:A134"/>
    <mergeCell ref="A135:A137"/>
    <mergeCell ref="A138:A139"/>
    <mergeCell ref="A1:J1"/>
    <mergeCell ref="A8:A9"/>
    <mergeCell ref="A10:A11"/>
    <mergeCell ref="A12:A13"/>
    <mergeCell ref="B7:J7"/>
    <mergeCell ref="A2:K2"/>
    <mergeCell ref="A3:K3"/>
    <mergeCell ref="B49:H49"/>
    <mergeCell ref="A50:A52"/>
    <mergeCell ref="A36:H36"/>
    <mergeCell ref="A37:A38"/>
    <mergeCell ref="B37:B38"/>
    <mergeCell ref="C37:C38"/>
    <mergeCell ref="B39:J39"/>
    <mergeCell ref="F23:K23"/>
    <mergeCell ref="A5:A6"/>
    <mergeCell ref="A46:A48"/>
    <mergeCell ref="C302:C303"/>
    <mergeCell ref="A264:H264"/>
    <mergeCell ref="F37:K37"/>
    <mergeCell ref="B5:B6"/>
    <mergeCell ref="C5:C6"/>
    <mergeCell ref="A40:A42"/>
    <mergeCell ref="A43:A45"/>
    <mergeCell ref="B25:J25"/>
    <mergeCell ref="A22:H22"/>
    <mergeCell ref="A23:A24"/>
    <mergeCell ref="B23:B24"/>
    <mergeCell ref="C23:C24"/>
    <mergeCell ref="F5:K5"/>
    <mergeCell ref="A62:A64"/>
    <mergeCell ref="A65:A67"/>
    <mergeCell ref="A68:A70"/>
    <mergeCell ref="A77:A79"/>
    <mergeCell ref="A53:A55"/>
    <mergeCell ref="A56:A58"/>
    <mergeCell ref="A59:A61"/>
    <mergeCell ref="A71:A73"/>
    <mergeCell ref="A74:A76"/>
    <mergeCell ref="A80:A82"/>
    <mergeCell ref="A83:A85"/>
  </mergeCells>
  <phoneticPr fontId="16" type="noConversion"/>
  <hyperlinks>
    <hyperlink ref="B42" location="_ftn1" display="_ftn1"/>
    <hyperlink ref="B44" location="_ftn2" display="_ftn2"/>
    <hyperlink ref="A337" location="_ftnref1" display="_ftnref1"/>
    <hyperlink ref="A338" location="_ftnref2" display="_ftnref2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9" manualBreakCount="9">
    <brk id="21" max="16383" man="1"/>
    <brk id="35" max="16383" man="1"/>
    <brk id="127" max="16383" man="1"/>
    <brk id="207" max="16383" man="1"/>
    <brk id="220" max="16383" man="1"/>
    <brk id="246" max="16383" man="1"/>
    <brk id="256" max="16383" man="1"/>
    <brk id="263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Степанова</cp:lastModifiedBy>
  <cp:lastPrinted>2019-10-10T07:55:23Z</cp:lastPrinted>
  <dcterms:created xsi:type="dcterms:W3CDTF">2017-07-11T11:25:59Z</dcterms:created>
  <dcterms:modified xsi:type="dcterms:W3CDTF">2019-10-10T08:18:13Z</dcterms:modified>
</cp:coreProperties>
</file>