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40" windowWidth="15576" windowHeight="8628" activeTab="6"/>
  </bookViews>
  <sheets>
    <sheet name="структ" sheetId="1" r:id="rId1"/>
    <sheet name="МП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>
    <definedName name="Par5876" localSheetId="4">'3'!$A$7</definedName>
    <definedName name="Par5943" localSheetId="4">'3'!#REF!</definedName>
    <definedName name="Par8285" localSheetId="6">'5'!$A$13</definedName>
    <definedName name="_xlnm.Print_Titles" localSheetId="2">'1'!$6:$8</definedName>
    <definedName name="_xlnm.Print_Titles" localSheetId="3">'2'!$6:$8</definedName>
    <definedName name="_xlnm.Print_Titles" localSheetId="4">'3'!$6:$8</definedName>
    <definedName name="_xlnm.Print_Titles" localSheetId="5">'4'!$6:$8</definedName>
    <definedName name="_xlnm.Print_Titles" localSheetId="6">'5'!$6:$8</definedName>
    <definedName name="_xlnm.Print_Titles" localSheetId="1">'МП'!$11:$13</definedName>
    <definedName name="_xlnm.Print_Area" localSheetId="2">'1'!$A$1:$J$45</definedName>
    <definedName name="_xlnm.Print_Area" localSheetId="3">'2'!$A$1:$J$51</definedName>
    <definedName name="_xlnm.Print_Area" localSheetId="4">'3'!$A$1:$J$30</definedName>
    <definedName name="_xlnm.Print_Area" localSheetId="5">'4'!$A$1:$J$32</definedName>
    <definedName name="_xlnm.Print_Area" localSheetId="6">'5'!$A$1:$J$58</definedName>
    <definedName name="_xlnm.Print_Area" localSheetId="1">'МП'!$A$1:$K$193</definedName>
    <definedName name="_xlnm.Print_Area" localSheetId="0">'структ'!$A$1:$Q$24</definedName>
  </definedNames>
  <calcPr fullCalcOnLoad="1"/>
</workbook>
</file>

<file path=xl/sharedStrings.xml><?xml version="1.0" encoding="utf-8"?>
<sst xmlns="http://schemas.openxmlformats.org/spreadsheetml/2006/main" count="456" uniqueCount="231">
  <si>
    <t>ПЛАН</t>
  </si>
  <si>
    <t>Ответственный исполнитель</t>
  </si>
  <si>
    <t>Срок реализации</t>
  </si>
  <si>
    <t>Годы реализации</t>
  </si>
  <si>
    <t>всего</t>
  </si>
  <si>
    <t>Областной бюджет</t>
  </si>
  <si>
    <t>Прочие</t>
  </si>
  <si>
    <t>Мероприятие 1. Меры по укреплению здоровья пожилых людей и инвалидов</t>
  </si>
  <si>
    <t>1.1.</t>
  </si>
  <si>
    <t>Комитет социальной защиты населения</t>
  </si>
  <si>
    <t>Итого по мероприятию 1:</t>
  </si>
  <si>
    <t>Всего</t>
  </si>
  <si>
    <t>Мероприятие 2. Организация свободного времени и культурного досуга пожилых людей и инвалидов</t>
  </si>
  <si>
    <t>Мероприятия, посвященные Международному дню пожилых людей</t>
  </si>
  <si>
    <t>Мероприятия, посвященные Международному дню инвалидов</t>
  </si>
  <si>
    <t>Другие мероприятия по отдельному плану</t>
  </si>
  <si>
    <t>Итого по мероприятию 2:</t>
  </si>
  <si>
    <t>Оказание материальной помощи гражданам пожилого возраста и инвалидам, оказавшимся в трудной жизненной ситуации, лицам без определенного места жительства и лицам, вернувшимся из мест лишения свободы</t>
  </si>
  <si>
    <t>Итого по мероприятию 3:</t>
  </si>
  <si>
    <t>Всего:</t>
  </si>
  <si>
    <t>№ п/п</t>
  </si>
  <si>
    <t>Федеральный бюджет</t>
  </si>
  <si>
    <t>1.2.</t>
  </si>
  <si>
    <t>1.3.</t>
  </si>
  <si>
    <t>2.1.</t>
  </si>
  <si>
    <t>2.2.</t>
  </si>
  <si>
    <t>2.3.</t>
  </si>
  <si>
    <t>2.4.</t>
  </si>
  <si>
    <t>3.1.</t>
  </si>
  <si>
    <t>3.2.</t>
  </si>
  <si>
    <t>Мероприятие 3. Повышение благосостояния граждан пожилого возраста, инвалидов и граждан, находящихся  в трудной жизненной ситуации через оказание различных видов помощи</t>
  </si>
  <si>
    <t>Оказание материальной помощи семьям с детьми, находящимся в трудной жизненной ситуации, в том числе многодетным семьям в ходе проведения месячника «Семья»</t>
  </si>
  <si>
    <t>Оказание материальной помощи семьям, семьям с детьми, попавшим в трудную ситуацию</t>
  </si>
  <si>
    <t>Проведение культурно-массовых мероприятий, юбилейных и праздничных дат для населения района (по отдельному плану)</t>
  </si>
  <si>
    <t xml:space="preserve">Проведение новогодних мероприятий для детей </t>
  </si>
  <si>
    <t>Отдых, оздоровление и занятость детей, находящихся в трудной жизненной ситуации</t>
  </si>
  <si>
    <t>1.4.</t>
  </si>
  <si>
    <t>Приложение к паспорту</t>
  </si>
  <si>
    <t>муниципальной программы</t>
  </si>
  <si>
    <t>"Социальная поддержка отдельных категорий</t>
  </si>
  <si>
    <t>граждан в Сланцевском муниципальном</t>
  </si>
  <si>
    <t xml:space="preserve">реализации мероприятий муниципальной программы </t>
  </si>
  <si>
    <t>Наименование муниципальной программы, подпрограммы, вневедомственной целевой программы</t>
  </si>
  <si>
    <t>Оценка расходов ( тыс.руб, в ценах соответствующих лет)</t>
  </si>
  <si>
    <t>Начало реализации</t>
  </si>
  <si>
    <t>Конец реализации</t>
  </si>
  <si>
    <t>Бюджет МСР</t>
  </si>
  <si>
    <t>Прочие источники</t>
  </si>
  <si>
    <t>Итого :</t>
  </si>
  <si>
    <t>Подпрограмма 1</t>
  </si>
  <si>
    <t>Всего :</t>
  </si>
  <si>
    <t>Мероприятие 1.  Меры по укреплению здоровья пожилых людей и инвалидов</t>
  </si>
  <si>
    <t>1.1.1</t>
  </si>
  <si>
    <t>Мероприятие 2. Организация свободного времени и культурного досуга пожилых людей и ивалидов</t>
  </si>
  <si>
    <t>1.2.1</t>
  </si>
  <si>
    <t>1.2.2</t>
  </si>
  <si>
    <t>1.2.3</t>
  </si>
  <si>
    <t>Мероприятие 3. Повышение благосостояния граждан пожилого возраста, инвалидов и гр.,находящихся в труд.жизненной ситуации через оказание различных видов помощи</t>
  </si>
  <si>
    <t>1.3.1</t>
  </si>
  <si>
    <t>1.3.2</t>
  </si>
  <si>
    <t xml:space="preserve">Подпрограмма 2 </t>
  </si>
  <si>
    <t>2.1.1</t>
  </si>
  <si>
    <t>2.2.1</t>
  </si>
  <si>
    <t>2.3.1</t>
  </si>
  <si>
    <t xml:space="preserve">Отдых,оздоровление и занятость детей, находящихся в трудной жизненной ситуации  </t>
  </si>
  <si>
    <t>Подпрограмма 3</t>
  </si>
  <si>
    <t xml:space="preserve">Подпрограмма 4 </t>
  </si>
  <si>
    <t xml:space="preserve">Подпрограмма 5 </t>
  </si>
  <si>
    <t>Организация социальной помощи и социальной защиты населения</t>
  </si>
  <si>
    <t>Информация о ведомственной структуре финансирования муниципальной программы "Социальная поддержка</t>
  </si>
  <si>
    <t>( тыс.руб. в действующих ценах каждого года</t>
  </si>
  <si>
    <t>реализации программы)</t>
  </si>
  <si>
    <t>Наименование получателя бюджетных средств</t>
  </si>
  <si>
    <t xml:space="preserve">1-й год реализации программы                                                               </t>
  </si>
  <si>
    <t xml:space="preserve">2-й год реализации программы                                                             </t>
  </si>
  <si>
    <t xml:space="preserve">3-й год реализации программы                                                            </t>
  </si>
  <si>
    <t>Источники финансирования</t>
  </si>
  <si>
    <t>Бюджеты поселений</t>
  </si>
  <si>
    <t>МУ "Центр социального обслуживания граждан пожилого возраста и инвалидов "Надежда"</t>
  </si>
  <si>
    <t>МУ "Социально-реабилитационный центр для несовершеннолетних "Мечта"</t>
  </si>
  <si>
    <t>2</t>
  </si>
  <si>
    <t>3</t>
  </si>
  <si>
    <t>Комитет социальной защиты населения администрации муниципального образования Сланцевский муниципальный район Ленинградской области</t>
  </si>
  <si>
    <t>Наименование муниципальной программы, подпрограммы, основного мероприятия, мероприятия</t>
  </si>
  <si>
    <t>Оценка расходов (тыс. руб. в ценах соответствующих лет)</t>
  </si>
  <si>
    <t xml:space="preserve"> Меры по обеспечению бесплатного изготовления и ремонта зубных протезов (кроме расходов на оплату стоимости драгоценных металлов и металлокерамики) ветеранам труда,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реабилитированным лицам</t>
  </si>
  <si>
    <t>Наименование государственной программы, подпрограммы, основного мероприятия, мероприятия</t>
  </si>
  <si>
    <t xml:space="preserve">Комитет </t>
  </si>
  <si>
    <t xml:space="preserve"> Организация и осуществление социального обслуживания населения.</t>
  </si>
  <si>
    <t xml:space="preserve"> Внедрение и поддержание технологии социального обслуживания по оказанию экстренной помощи на дому пожилым людям и инвалидам "Тревожная кнопка"</t>
  </si>
  <si>
    <t>Социальное сопровождение семей с детьми, нуждающимися в социальном обслуживании</t>
  </si>
  <si>
    <t xml:space="preserve"> Организация социальной помощи и социальной защиты населения</t>
  </si>
  <si>
    <t>Обеспечение равной доступности услуг общественного транспорта на территории ЛО  для отдельных категорий граждан, оказание мер соцподдержки которым осуществляется за счет средств бюджета Санкт-Петербурга</t>
  </si>
  <si>
    <t>5.</t>
  </si>
  <si>
    <t>5.1.1.</t>
  </si>
  <si>
    <t>5.1.2.</t>
  </si>
  <si>
    <t>5.1.3.</t>
  </si>
  <si>
    <t>5.1.4.</t>
  </si>
  <si>
    <t>5.2.</t>
  </si>
  <si>
    <t>1.5.</t>
  </si>
  <si>
    <t>1.6.</t>
  </si>
  <si>
    <t>1.7.</t>
  </si>
  <si>
    <t>1.8.</t>
  </si>
  <si>
    <t>Комитет, МУ «СРЦН «Мечта», МУ «ЦСО «Надежда»</t>
  </si>
  <si>
    <t>Комитет, МУ «СРЦН «Мечта»</t>
  </si>
  <si>
    <t>Комитет,  МУ «ЦСО «Надежда»</t>
  </si>
  <si>
    <t>Укрепление материально-технической базы муниципальных учреждений социального обслуживания Сланцевского муниципального района</t>
  </si>
  <si>
    <t>Компенсация по возмещению выпадающих доходов за оказанные транспортные услуги по перевозке граждан, больных туберкулезом, в автомобильном транспорте городского и пригородного сообщения</t>
  </si>
  <si>
    <t>Комитет образования администрации Сланцевского муниципального района</t>
  </si>
  <si>
    <t>Обеспечение равной доступности услуг общественного транспорта городского и пригородного сообщений на территории ЛО для отдельных категорий граждан</t>
  </si>
  <si>
    <t>5.1.5.</t>
  </si>
  <si>
    <t>5.1.6.</t>
  </si>
  <si>
    <t>5.1.7.</t>
  </si>
  <si>
    <t>Комитет образования администрации Сланцевского муниципального района (субсидии на иные цели БУ)</t>
  </si>
  <si>
    <t xml:space="preserve"> Меры социальной поддержки учащихся общеобразовательных организаций из многодетных (приемных) семей, проживающих в Ленинградской  области в части предоставления бесплатного проезда на внутригородском транспорте (кроме такси), а также в автобусах пригородных и внутрирайонных линий.</t>
  </si>
  <si>
    <t>Комитет социальной защиты населения, МУ "ЦСО "Надежда"</t>
  </si>
  <si>
    <t>Комитет социальной защиты населения, Комитет образования</t>
  </si>
  <si>
    <t xml:space="preserve"> "Социальная поддержка отдельных категорий граждан в Сланцевском муниципальном районе на 2017-2019гг."</t>
  </si>
  <si>
    <t>районе на 2017-2019гг"</t>
  </si>
  <si>
    <t>Подпрограмма  "Социальная поддержка граждан пожилого возраста, инвалидов и граждан, находящихся в трудной жизненной ситуации на 2017-2019 годы"</t>
  </si>
  <si>
    <t>2018 год</t>
  </si>
  <si>
    <t>Подпрограмма  "Совершенствование социальной поддержки семьи и детей на 2017- 2019 годы"</t>
  </si>
  <si>
    <t>Мероприятие 1. Интеграция детей-инвалидов в общество</t>
  </si>
  <si>
    <t>Проведение мероприятий в рамках Международного дня инвалидов</t>
  </si>
  <si>
    <t>Мероприятие 2. Профилактика семейного неблагополучия, укрепление института семьи, социальная поддержка семей с детьми, находящихся в трудной жизненной ситуации</t>
  </si>
  <si>
    <t>Объем ресурсного обеспечения (тыс.рублей)</t>
  </si>
  <si>
    <t>Местный бюджет</t>
  </si>
  <si>
    <t>Иные источники</t>
  </si>
  <si>
    <t>Ответственный исполнитель, (ОИВ), соисполнитель, участник</t>
  </si>
  <si>
    <t>2.5.</t>
  </si>
  <si>
    <t>Итого по мероприятию  2:</t>
  </si>
  <si>
    <t>Мероприятие 3. Организация летнего отдыха, занятости и оздоровления детей из семей, находящихся в трудной жизненной ситуации</t>
  </si>
  <si>
    <t>Подпрограмма  "Формирование доступной среды жизнедеятельности для инвалидов на 2017- 2019 годы"</t>
  </si>
  <si>
    <t>Организация мероприятий по приспособлению для доступа инвалидов  учреждений социального обслуживания</t>
  </si>
  <si>
    <t>Комитет социальной защиты населения, МУ "ЦСО "Надежда", МУ "СРЦН "Мечта"</t>
  </si>
  <si>
    <t>МУ ЦСО граждан пожилого возраста и инвалидов "Надежда" ,г. Сланцы, ул. Декабристов, д. 13</t>
  </si>
  <si>
    <t>1.1.1.</t>
  </si>
  <si>
    <t>1.1.2.</t>
  </si>
  <si>
    <t>МУ СРЦН "Мечта" ,г. Сланцы, ул. Декабристов, д. 5</t>
  </si>
  <si>
    <t>Комитет социальной защиты населения,  МУ "СРЦН "Мечта"</t>
  </si>
  <si>
    <t>МУ СРЦН "Мечта", г. Сланцы, ул. Грибоедова, д. 19а</t>
  </si>
  <si>
    <t>План реализации мероприятий</t>
  </si>
  <si>
    <t>Наименование ВЦП, мероприятия ВЦП, основного мероприятия программы, мероприятия основного мероприятия</t>
  </si>
  <si>
    <t>подпрограммы муниципальной программы</t>
  </si>
  <si>
    <t xml:space="preserve">Год реализации </t>
  </si>
  <si>
    <t>Ожидаемый результат реализации мероприятия</t>
  </si>
  <si>
    <t>Подпрограмма  «Социальная поддержка граждан пожилого возраста, инвалидов и граждан, находящихся в трудной жизненной ситуации на 2017-2019 годы»</t>
  </si>
  <si>
    <t>Подпрограмма  «Совершенствование социальной поддержки семьи и детей на 2017- 2019 годы»</t>
  </si>
  <si>
    <t xml:space="preserve">Подпрограмма «развитие мер социальной поддержки отдельных категорий граждан и семей с детьми в Сланцевском муниципальном районе на 2017-2019 годы» </t>
  </si>
  <si>
    <t>Год реализации</t>
  </si>
  <si>
    <t>ВСЕГО</t>
  </si>
  <si>
    <t xml:space="preserve"> Мероприятие 1. Организация и осуществление социального обслуживания населения.</t>
  </si>
  <si>
    <t>Предоставление детям-инвалидам с множественными нарушениями, в том числе ментальными услуг службы сиделок</t>
  </si>
  <si>
    <t>Предоставление гражданам услуг "Социальное такси"</t>
  </si>
  <si>
    <t xml:space="preserve"> Мероприятие 2. Организация социальной помощи и социальной защиты населения.</t>
  </si>
  <si>
    <t>Социальная поддержка отдельных категорий граждан в Сланцевском муниципальном районе на 2017-2019гг.</t>
  </si>
  <si>
    <t xml:space="preserve"> Социальная поддержка граждан пожилого возраста, инвалидов и граждан, находящихся в трудной жизненной ситуации на 2017-2019гг.</t>
  </si>
  <si>
    <t xml:space="preserve"> Совершенствование социальной поддержки семьи и детей на 2017-2019гг.</t>
  </si>
  <si>
    <t>Мероприятие 2. Профилактика семейного неблагополучия,укрепление института семьи, соц.под.семей с детьми, находящихся в трудной жизненной ситуации</t>
  </si>
  <si>
    <t>2.2.2</t>
  </si>
  <si>
    <t>2.2.3</t>
  </si>
  <si>
    <t>2.2.4</t>
  </si>
  <si>
    <t>2.2.5</t>
  </si>
  <si>
    <t xml:space="preserve"> Формирование доступной среды жизнедеятельности для инвалидов на 2017-2019 годы</t>
  </si>
  <si>
    <t>3.1.1.</t>
  </si>
  <si>
    <t>3.1.1.1.</t>
  </si>
  <si>
    <t>3.1.1.2.</t>
  </si>
  <si>
    <t>1.1.3.</t>
  </si>
  <si>
    <t>3.1.1.3.</t>
  </si>
  <si>
    <t>Развитие мер соц.поддержки отдельных категорий граждан и семей с детьми в Сланцевском муниципальном районе на 2017-2019 годы</t>
  </si>
  <si>
    <t>4.1.1.</t>
  </si>
  <si>
    <t>4.1.2.</t>
  </si>
  <si>
    <t>4.1.3.</t>
  </si>
  <si>
    <t>4.1.4.</t>
  </si>
  <si>
    <t>Обеспечение равной доступности услуг общественного транспорта городскогог и пригородного сообщений на территории ЛО для отдельных категорий граждан</t>
  </si>
  <si>
    <t>4.1.5.</t>
  </si>
  <si>
    <t>Мероприятие 1. Организация и осуществление социального обслуживания населения.</t>
  </si>
  <si>
    <t>Мероприятие 1. Развитие мер социальной поддержки отдельных категорий граждан и семей с детьми в Сланцевском муниципальном районе на 2017-2019 годы</t>
  </si>
  <si>
    <t>Подпрограмма  "Развитие мер социальной поддержки отдельных категорий граждан и семей с детьми в Сланцевском муниципальном районе на 2017-2019 годы"</t>
  </si>
  <si>
    <t>отдельных категорий граждан в Сланцевском муниципальном районе на 2017-2019гг."</t>
  </si>
  <si>
    <t>2017 год</t>
  </si>
  <si>
    <t>2019 год</t>
  </si>
  <si>
    <t>Компенсация по возмещению выпадающих доходов за оказанные транспортные услуги по перевозке граждан, больных туберкулезом в автомобильном транспорте городского и пригородного сообщения</t>
  </si>
  <si>
    <t>Мероприятия, посвященные Международному  Дню пожилых людей</t>
  </si>
  <si>
    <t>Мероприятия, посвященные Международному  Дню инвалидов</t>
  </si>
  <si>
    <t>Оказание материальной помощи гражданам пожилого возраста и инвалидам, оказавшимся в трудной жизненной ситуации, лицам бомж, и лицам, вернувшимся из мест лишения свободы</t>
  </si>
  <si>
    <t>Компенсация за проезд в мг автотранспорте к месту лечения и обратно гражданам, больным туберкулезом</t>
  </si>
  <si>
    <t>Оказание материальной помощи семьям с детьми, находящимися в трудной жизненной ситуации, в т.ч. многодетным семьям в ходе проведения месячника "Семья"</t>
  </si>
  <si>
    <t>Оказание материальной помощи семьям с детьми, попавшим в трудную ситуацию</t>
  </si>
  <si>
    <t>Проведение культурно-массовых мероприятий, юбилейных и праздничных дат для населения р-на ( по отдельному плану)</t>
  </si>
  <si>
    <t>Проведение новогодних мероприятий для детей</t>
  </si>
  <si>
    <t>МУ ЦСО граждан пожилого возраста и инвалидов "Надежда", г. Сланцы, ул. Декабристов, д. 13</t>
  </si>
  <si>
    <t>МУ СРЦН "Мечта", г. Сланцы, ул. Декабристов, д. 5</t>
  </si>
  <si>
    <t>МУ СРЦН "Мечта",  г. Сланцы, ул. Грибоедова, д. 19а</t>
  </si>
  <si>
    <t>Меры по обеспечению бесплатного изготовления и ремонта зубных протезов (кроме расходов на оплату стоимости драгоценных металлов и металокерамики) ветеранам труда, лицам, проработавшим в тылу с 22.06.41-09.05.45г не менее 6 месяцев, исключая период на временно оккупированных территориях СССР, либо награжденным орденами и медалями СССР за самоотверженный труд в период ВОВ, реабилитированным лицам</t>
  </si>
  <si>
    <t>Обеспечение мер соцподдержки отдельных категорий инвалидов, проживающих в ЛО, в части предоставления бесплатного проезда в автотранспорте общего пользования городского и пригородного сообщения</t>
  </si>
  <si>
    <t>Ответственный исполнитель, соисполнитель, участник</t>
  </si>
  <si>
    <t xml:space="preserve">Подпрограмма  «Формирование доступной среды жизнедеятельности  для инвалидов на 2017- 2019 годы» </t>
  </si>
  <si>
    <t>Комитет социальной защиты населения,</t>
  </si>
  <si>
    <t>Мероприятие 1. Организация мероприятий по приспособлению для доступа инвалидов учреждений социального обслуживания</t>
  </si>
  <si>
    <t>Мероприятие 1.  Организация мероприятий по приспособлению для доступа инвалидов учреждений социального обслуживания</t>
  </si>
  <si>
    <t>Комитет образования</t>
  </si>
  <si>
    <t>Субсидии на возмещение недополученных доходов при оказании транспортных услуг учащимся общеобразовательных организаций</t>
  </si>
  <si>
    <t xml:space="preserve"> "Модернизация и развитие социального обслуживания, социальной помощи и социальной защиты населенияв  на 2017-2019 годы».</t>
  </si>
  <si>
    <t xml:space="preserve">Оказание мер социальной поддержки гражданам, больным туберкулезом, не менее 910 услуг ежегодно, </t>
  </si>
  <si>
    <t>Охват мероприятиями не менее 700 чел. ежегодно</t>
  </si>
  <si>
    <t>Охват мероприятиями не менее 300 чел. ежегодно</t>
  </si>
  <si>
    <t>Охват мероприятиями не менее 100 чел. ежегодно</t>
  </si>
  <si>
    <t>Оказание материальной помощи не менее 100 чел. ежегодно</t>
  </si>
  <si>
    <t>Предоставление мер социальной поддержке не менее 40 чел. ежегодно</t>
  </si>
  <si>
    <t>Охват мероприятиями не менее  60 детей-инвалидов ежегодно, в 2018-2019 годах оказание материальной помощи не менее 60 детям-инвалидам</t>
  </si>
  <si>
    <t>Оказание материальной помощи не менее 60 семьям ежегодно</t>
  </si>
  <si>
    <t xml:space="preserve"> Оказание материальной помощи не менее 80 семьям ежегодно </t>
  </si>
  <si>
    <t>Охват мероприятиями не менее  150 детей ежегодно</t>
  </si>
  <si>
    <t xml:space="preserve">Охват мероприятиями не менее 80 детей ежегодно </t>
  </si>
  <si>
    <t xml:space="preserve"> Социальная поддержка не менее 200 семей с детьми, обучающимися в общеобразовательных организациях</t>
  </si>
  <si>
    <t>Охват мероприятиями не менее 70 детей ежегодно</t>
  </si>
  <si>
    <t xml:space="preserve"> Приобретение подъемного устройства, замена входных дверей, нескользкое покрытие, установка звуковых маячков и "бегущей строки", установка тактильных указателей и знаковконструкция крыльца, устройство пандуса, оборудование 3 санитарно-гигиенических комнат, оборудование парковки для инвалидов</t>
  </si>
  <si>
    <t>Замена входных дверей, расширение дверных проемов, установка системы вызова персонала.  Устройство пандуса, противоскользящих накладок на ступени, поручней, оборудование санитарно-гигиенической комнаты, тактильные знаки</t>
  </si>
  <si>
    <t xml:space="preserve">Устройство пандуса, приобретение подъемного механизма, поручни, система вызова персонала, обустройство парковки
Противоскользящие накладки на ступени, тактильные указатели, табло с "бегущей строкой" </t>
  </si>
  <si>
    <t>Компенсация за проезд в междугороднем автомобильном транспорте к месту лечения и обратно гражданам, больным туберкулезом</t>
  </si>
  <si>
    <t xml:space="preserve"> Подпрограмма  "Модернизация и развитие социального обслуживания, социальной помощи и социальной защиты населения на 2017-2019 годы».</t>
  </si>
  <si>
    <t>Подпрограмма "Модернизация и развитие социального обслуживания, социальной помощи и социальной защиты населения  на 2017-2019 годы"</t>
  </si>
  <si>
    <t>1.9.</t>
  </si>
  <si>
    <t>Организация предоставления услуг "Здоровое долголетие"</t>
  </si>
  <si>
    <t>Организация предоставления услуг "Служба сиделок"</t>
  </si>
  <si>
    <t>Организация предоставления услуг "Домой без преград"</t>
  </si>
  <si>
    <t>1.10.</t>
  </si>
  <si>
    <t>Организация предоставления услуг "Заботливый сосед"</t>
  </si>
  <si>
    <t>Профилактика социального сиротства - оказание социальной поддержки несовершеннолетним родителям, профилактика отказа от новорожденных</t>
  </si>
  <si>
    <t>1.11.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</si>
</sst>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"/>
    <numFmt numFmtId="180" formatCode="#,##0.0"/>
    <numFmt numFmtId="181" formatCode="?"/>
    <numFmt numFmtId="182" formatCode="#,##0.0000"/>
    <numFmt numFmtId="183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u val="single"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3366FF"/>
      <name val="Arial"/>
      <family val="2"/>
    </font>
    <font>
      <sz val="9"/>
      <color theme="1"/>
      <name val="Arial Narrow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0"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7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justify"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/>
    </xf>
    <xf numFmtId="0" fontId="52" fillId="0" borderId="1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14" fontId="49" fillId="0" borderId="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vertical="center" wrapText="1"/>
    </xf>
    <xf numFmtId="4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left" vertical="center" wrapText="1"/>
    </xf>
    <xf numFmtId="14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78" fontId="3" fillId="0" borderId="20" xfId="0" applyNumberFormat="1" applyFont="1" applyFill="1" applyBorder="1" applyAlignment="1">
      <alignment horizontal="right" vertical="center" wrapText="1"/>
    </xf>
    <xf numFmtId="178" fontId="4" fillId="0" borderId="20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vertical="center" wrapText="1"/>
    </xf>
    <xf numFmtId="178" fontId="3" fillId="0" borderId="2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3" fillId="0" borderId="19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horizontal="right" vertical="center" wrapText="1"/>
    </xf>
    <xf numFmtId="178" fontId="49" fillId="0" borderId="20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49" fillId="0" borderId="0" xfId="0" applyNumberFormat="1" applyFont="1" applyFill="1" applyAlignment="1">
      <alignment horizontal="center"/>
    </xf>
    <xf numFmtId="49" fontId="48" fillId="0" borderId="0" xfId="0" applyNumberFormat="1" applyFont="1" applyFill="1" applyAlignment="1">
      <alignment horizontal="center"/>
    </xf>
    <xf numFmtId="49" fontId="49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49" fillId="0" borderId="19" xfId="0" applyFont="1" applyFill="1" applyBorder="1" applyAlignment="1">
      <alignment vertical="center" wrapText="1"/>
    </xf>
    <xf numFmtId="0" fontId="49" fillId="0" borderId="2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7" fontId="4" fillId="0" borderId="20" xfId="0" applyNumberFormat="1" applyFont="1" applyFill="1" applyBorder="1" applyAlignment="1">
      <alignment horizontal="right" vertical="center" wrapText="1"/>
    </xf>
    <xf numFmtId="177" fontId="3" fillId="0" borderId="20" xfId="0" applyNumberFormat="1" applyFont="1" applyFill="1" applyBorder="1" applyAlignment="1">
      <alignment horizontal="right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right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right" vertical="center" wrapText="1"/>
    </xf>
    <xf numFmtId="177" fontId="3" fillId="0" borderId="24" xfId="0" applyNumberFormat="1" applyFont="1" applyFill="1" applyBorder="1" applyAlignment="1">
      <alignment vertical="center" wrapText="1"/>
    </xf>
    <xf numFmtId="177" fontId="3" fillId="0" borderId="20" xfId="0" applyNumberFormat="1" applyFont="1" applyFill="1" applyBorder="1" applyAlignment="1">
      <alignment vertical="center" wrapText="1"/>
    </xf>
    <xf numFmtId="180" fontId="4" fillId="0" borderId="24" xfId="0" applyNumberFormat="1" applyFont="1" applyFill="1" applyBorder="1" applyAlignment="1">
      <alignment horizontal="right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49" fillId="0" borderId="2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80" fontId="4" fillId="0" borderId="20" xfId="0" applyNumberFormat="1" applyFont="1" applyFill="1" applyBorder="1" applyAlignment="1">
      <alignment horizontal="right" vertical="center" wrapText="1"/>
    </xf>
    <xf numFmtId="180" fontId="3" fillId="0" borderId="20" xfId="0" applyNumberFormat="1" applyFont="1" applyFill="1" applyBorder="1" applyAlignment="1">
      <alignment horizontal="right" vertical="center" wrapText="1"/>
    </xf>
    <xf numFmtId="180" fontId="3" fillId="0" borderId="20" xfId="0" applyNumberFormat="1" applyFont="1" applyFill="1" applyBorder="1" applyAlignment="1">
      <alignment vertical="center" wrapText="1"/>
    </xf>
    <xf numFmtId="180" fontId="3" fillId="0" borderId="2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 vertical="center"/>
    </xf>
    <xf numFmtId="180" fontId="3" fillId="0" borderId="20" xfId="0" applyNumberFormat="1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wrapText="1"/>
    </xf>
    <xf numFmtId="180" fontId="49" fillId="0" borderId="20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center" vertical="center" wrapText="1"/>
    </xf>
    <xf numFmtId="180" fontId="49" fillId="0" borderId="19" xfId="0" applyNumberFormat="1" applyFont="1" applyFill="1" applyBorder="1" applyAlignment="1">
      <alignment horizontal="right" vertical="center" wrapText="1"/>
    </xf>
    <xf numFmtId="180" fontId="48" fillId="0" borderId="26" xfId="0" applyNumberFormat="1" applyFont="1" applyFill="1" applyBorder="1" applyAlignment="1">
      <alignment horizontal="right" vertical="center" wrapText="1"/>
    </xf>
    <xf numFmtId="0" fontId="50" fillId="0" borderId="1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80" fontId="49" fillId="0" borderId="21" xfId="0" applyNumberFormat="1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178" fontId="3" fillId="0" borderId="27" xfId="0" applyNumberFormat="1" applyFont="1" applyFill="1" applyBorder="1" applyAlignment="1">
      <alignment horizontal="right" vertical="center" wrapText="1"/>
    </xf>
    <xf numFmtId="177" fontId="4" fillId="0" borderId="19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5" fillId="0" borderId="26" xfId="0" applyNumberFormat="1" applyFont="1" applyFill="1" applyBorder="1" applyAlignment="1">
      <alignment horizontal="right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180" fontId="4" fillId="0" borderId="29" xfId="0" applyNumberFormat="1" applyFont="1" applyFill="1" applyBorder="1" applyAlignment="1">
      <alignment horizontal="right" vertical="center" wrapText="1"/>
    </xf>
    <xf numFmtId="180" fontId="4" fillId="0" borderId="26" xfId="0" applyNumberFormat="1" applyFont="1" applyFill="1" applyBorder="1" applyAlignment="1">
      <alignment horizontal="center" vertical="center" wrapText="1"/>
    </xf>
    <xf numFmtId="177" fontId="3" fillId="0" borderId="28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4" fillId="0" borderId="29" xfId="0" applyNumberFormat="1" applyFont="1" applyFill="1" applyBorder="1" applyAlignment="1">
      <alignment horizontal="right" vertical="center" wrapText="1"/>
    </xf>
    <xf numFmtId="177" fontId="4" fillId="0" borderId="2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vertical="center" wrapText="1"/>
    </xf>
    <xf numFmtId="177" fontId="4" fillId="0" borderId="26" xfId="0" applyNumberFormat="1" applyFont="1" applyFill="1" applyBorder="1" applyAlignment="1">
      <alignment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vertical="center" wrapText="1"/>
    </xf>
    <xf numFmtId="0" fontId="48" fillId="0" borderId="20" xfId="0" applyFont="1" applyFill="1" applyBorder="1" applyAlignment="1">
      <alignment vertical="center" wrapText="1"/>
    </xf>
    <xf numFmtId="180" fontId="48" fillId="0" borderId="20" xfId="0" applyNumberFormat="1" applyFont="1" applyFill="1" applyBorder="1" applyAlignment="1">
      <alignment vertical="center" wrapText="1"/>
    </xf>
    <xf numFmtId="0" fontId="49" fillId="0" borderId="20" xfId="0" applyFont="1" applyFill="1" applyBorder="1" applyAlignment="1">
      <alignment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 wrapText="1"/>
    </xf>
    <xf numFmtId="180" fontId="48" fillId="0" borderId="19" xfId="0" applyNumberFormat="1" applyFont="1" applyFill="1" applyBorder="1" applyAlignment="1">
      <alignment vertical="center" wrapText="1"/>
    </xf>
    <xf numFmtId="0" fontId="49" fillId="0" borderId="20" xfId="0" applyFont="1" applyFill="1" applyBorder="1" applyAlignment="1">
      <alignment horizontal="right" vertical="center" wrapText="1"/>
    </xf>
    <xf numFmtId="0" fontId="49" fillId="0" borderId="19" xfId="0" applyFont="1" applyFill="1" applyBorder="1" applyAlignment="1">
      <alignment horizontal="right" vertical="center" wrapText="1"/>
    </xf>
    <xf numFmtId="0" fontId="49" fillId="0" borderId="12" xfId="0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vertical="center" wrapText="1"/>
    </xf>
    <xf numFmtId="180" fontId="4" fillId="0" borderId="26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180" fontId="3" fillId="0" borderId="26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178" fontId="3" fillId="0" borderId="19" xfId="0" applyNumberFormat="1" applyFont="1" applyFill="1" applyBorder="1" applyAlignment="1">
      <alignment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8" fillId="0" borderId="20" xfId="0" applyNumberFormat="1" applyFont="1" applyFill="1" applyBorder="1" applyAlignment="1">
      <alignment horizontal="right" vertical="center"/>
    </xf>
    <xf numFmtId="0" fontId="51" fillId="0" borderId="23" xfId="0" applyFont="1" applyFill="1" applyBorder="1" applyAlignment="1">
      <alignment vertical="center" wrapText="1"/>
    </xf>
    <xf numFmtId="178" fontId="48" fillId="0" borderId="19" xfId="0" applyNumberFormat="1" applyFont="1" applyFill="1" applyBorder="1" applyAlignment="1">
      <alignment horizontal="right" vertical="center"/>
    </xf>
    <xf numFmtId="180" fontId="49" fillId="0" borderId="26" xfId="0" applyNumberFormat="1" applyFont="1" applyFill="1" applyBorder="1" applyAlignment="1">
      <alignment horizontal="right" vertical="center" wrapText="1"/>
    </xf>
    <xf numFmtId="0" fontId="51" fillId="0" borderId="19" xfId="0" applyFont="1" applyFill="1" applyBorder="1" applyAlignment="1">
      <alignment vertical="center" wrapText="1"/>
    </xf>
    <xf numFmtId="0" fontId="49" fillId="0" borderId="30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/>
    </xf>
    <xf numFmtId="4" fontId="54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4" fillId="0" borderId="34" xfId="0" applyFont="1" applyFill="1" applyBorder="1" applyAlignment="1">
      <alignment horizontal="center" vertical="center" wrapText="1"/>
    </xf>
    <xf numFmtId="180" fontId="4" fillId="0" borderId="35" xfId="0" applyNumberFormat="1" applyFont="1" applyFill="1" applyBorder="1" applyAlignment="1">
      <alignment vertical="center" wrapText="1"/>
    </xf>
    <xf numFmtId="0" fontId="48" fillId="0" borderId="17" xfId="0" applyFont="1" applyFill="1" applyBorder="1" applyAlignment="1">
      <alignment vertical="center" wrapText="1"/>
    </xf>
    <xf numFmtId="180" fontId="48" fillId="0" borderId="17" xfId="0" applyNumberFormat="1" applyFont="1" applyFill="1" applyBorder="1" applyAlignment="1">
      <alignment vertical="center" wrapText="1"/>
    </xf>
    <xf numFmtId="0" fontId="49" fillId="0" borderId="36" xfId="0" applyFont="1" applyFill="1" applyBorder="1" applyAlignment="1">
      <alignment vertical="center" wrapText="1"/>
    </xf>
    <xf numFmtId="180" fontId="3" fillId="0" borderId="21" xfId="0" applyNumberFormat="1" applyFont="1" applyFill="1" applyBorder="1" applyAlignment="1">
      <alignment horizontal="right" vertical="center" wrapText="1"/>
    </xf>
    <xf numFmtId="180" fontId="3" fillId="0" borderId="21" xfId="0" applyNumberFormat="1" applyFont="1" applyFill="1" applyBorder="1" applyAlignment="1">
      <alignment vertical="center" wrapText="1"/>
    </xf>
    <xf numFmtId="180" fontId="48" fillId="0" borderId="30" xfId="0" applyNumberFormat="1" applyFont="1" applyFill="1" applyBorder="1" applyAlignment="1">
      <alignment horizontal="right" vertical="center"/>
    </xf>
    <xf numFmtId="180" fontId="48" fillId="0" borderId="21" xfId="0" applyNumberFormat="1" applyFont="1" applyFill="1" applyBorder="1" applyAlignment="1">
      <alignment horizontal="right" vertical="center"/>
    </xf>
    <xf numFmtId="180" fontId="48" fillId="0" borderId="20" xfId="0" applyNumberFormat="1" applyFont="1" applyFill="1" applyBorder="1" applyAlignment="1">
      <alignment horizontal="right" vertical="center"/>
    </xf>
    <xf numFmtId="180" fontId="48" fillId="0" borderId="26" xfId="0" applyNumberFormat="1" applyFont="1" applyFill="1" applyBorder="1" applyAlignment="1">
      <alignment horizontal="right"/>
    </xf>
    <xf numFmtId="180" fontId="48" fillId="0" borderId="12" xfId="0" applyNumberFormat="1" applyFont="1" applyFill="1" applyBorder="1" applyAlignment="1">
      <alignment horizontal="right"/>
    </xf>
    <xf numFmtId="180" fontId="49" fillId="0" borderId="30" xfId="0" applyNumberFormat="1" applyFont="1" applyFill="1" applyBorder="1" applyAlignment="1">
      <alignment horizontal="right" vertical="center"/>
    </xf>
    <xf numFmtId="180" fontId="49" fillId="0" borderId="20" xfId="0" applyNumberFormat="1" applyFont="1" applyFill="1" applyBorder="1" applyAlignment="1">
      <alignment horizontal="right" vertical="center"/>
    </xf>
    <xf numFmtId="180" fontId="49" fillId="0" borderId="21" xfId="0" applyNumberFormat="1" applyFont="1" applyFill="1" applyBorder="1" applyAlignment="1">
      <alignment horizontal="right" vertical="center"/>
    </xf>
    <xf numFmtId="180" fontId="49" fillId="0" borderId="31" xfId="0" applyNumberFormat="1" applyFont="1" applyFill="1" applyBorder="1" applyAlignment="1">
      <alignment horizontal="right" vertical="center"/>
    </xf>
    <xf numFmtId="180" fontId="49" fillId="0" borderId="37" xfId="0" applyNumberFormat="1" applyFont="1" applyFill="1" applyBorder="1" applyAlignment="1">
      <alignment horizontal="right" vertical="center"/>
    </xf>
    <xf numFmtId="180" fontId="49" fillId="0" borderId="19" xfId="0" applyNumberFormat="1" applyFont="1" applyFill="1" applyBorder="1" applyAlignment="1">
      <alignment horizontal="right" vertical="center"/>
    </xf>
    <xf numFmtId="180" fontId="49" fillId="0" borderId="26" xfId="0" applyNumberFormat="1" applyFont="1" applyFill="1" applyBorder="1" applyAlignment="1">
      <alignment horizontal="right" vertical="center"/>
    </xf>
    <xf numFmtId="180" fontId="49" fillId="0" borderId="12" xfId="0" applyNumberFormat="1" applyFont="1" applyFill="1" applyBorder="1" applyAlignment="1">
      <alignment horizontal="right" vertical="center"/>
    </xf>
    <xf numFmtId="180" fontId="55" fillId="0" borderId="20" xfId="0" applyNumberFormat="1" applyFont="1" applyFill="1" applyBorder="1" applyAlignment="1">
      <alignment horizontal="right" vertical="center"/>
    </xf>
    <xf numFmtId="180" fontId="4" fillId="0" borderId="20" xfId="0" applyNumberFormat="1" applyFont="1" applyFill="1" applyBorder="1" applyAlignment="1">
      <alignment horizontal="right" vertical="center"/>
    </xf>
    <xf numFmtId="180" fontId="48" fillId="0" borderId="37" xfId="0" applyNumberFormat="1" applyFont="1" applyFill="1" applyBorder="1" applyAlignment="1">
      <alignment horizontal="right" vertical="center"/>
    </xf>
    <xf numFmtId="180" fontId="48" fillId="0" borderId="26" xfId="0" applyNumberFormat="1" applyFont="1" applyFill="1" applyBorder="1" applyAlignment="1">
      <alignment horizontal="right" vertical="center"/>
    </xf>
    <xf numFmtId="180" fontId="48" fillId="0" borderId="12" xfId="0" applyNumberFormat="1" applyFont="1" applyFill="1" applyBorder="1" applyAlignment="1">
      <alignment horizontal="right" vertical="center"/>
    </xf>
    <xf numFmtId="180" fontId="49" fillId="0" borderId="23" xfId="0" applyNumberFormat="1" applyFont="1" applyFill="1" applyBorder="1" applyAlignment="1">
      <alignment horizontal="right" vertical="center"/>
    </xf>
    <xf numFmtId="180" fontId="48" fillId="0" borderId="21" xfId="0" applyNumberFormat="1" applyFont="1" applyFill="1" applyBorder="1" applyAlignment="1">
      <alignment vertical="center"/>
    </xf>
    <xf numFmtId="180" fontId="48" fillId="0" borderId="20" xfId="0" applyNumberFormat="1" applyFont="1" applyFill="1" applyBorder="1" applyAlignment="1">
      <alignment vertical="center"/>
    </xf>
    <xf numFmtId="180" fontId="48" fillId="0" borderId="19" xfId="0" applyNumberFormat="1" applyFont="1" applyFill="1" applyBorder="1" applyAlignment="1">
      <alignment vertical="center"/>
    </xf>
    <xf numFmtId="180" fontId="48" fillId="0" borderId="19" xfId="0" applyNumberFormat="1" applyFont="1" applyFill="1" applyBorder="1" applyAlignment="1">
      <alignment horizontal="right" vertical="center"/>
    </xf>
    <xf numFmtId="180" fontId="4" fillId="0" borderId="21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>
      <alignment horizontal="right" vertical="center"/>
    </xf>
    <xf numFmtId="180" fontId="3" fillId="0" borderId="26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/>
    </xf>
    <xf numFmtId="180" fontId="3" fillId="0" borderId="23" xfId="0" applyNumberFormat="1" applyFont="1" applyFill="1" applyBorder="1" applyAlignment="1">
      <alignment horizontal="right" vertical="center"/>
    </xf>
    <xf numFmtId="180" fontId="3" fillId="0" borderId="21" xfId="0" applyNumberFormat="1" applyFont="1" applyFill="1" applyBorder="1" applyAlignment="1">
      <alignment horizontal="right" vertical="center"/>
    </xf>
    <xf numFmtId="180" fontId="3" fillId="0" borderId="19" xfId="0" applyNumberFormat="1" applyFont="1" applyFill="1" applyBorder="1" applyAlignment="1">
      <alignment horizontal="right" vertical="center"/>
    </xf>
    <xf numFmtId="180" fontId="4" fillId="0" borderId="2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 vertical="center" wrapText="1"/>
    </xf>
    <xf numFmtId="180" fontId="3" fillId="0" borderId="23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80" fontId="3" fillId="0" borderId="24" xfId="0" applyNumberFormat="1" applyFont="1" applyFill="1" applyBorder="1" applyAlignment="1">
      <alignment vertical="center" wrapText="1"/>
    </xf>
    <xf numFmtId="180" fontId="3" fillId="0" borderId="24" xfId="0" applyNumberFormat="1" applyFont="1" applyFill="1" applyBorder="1" applyAlignment="1">
      <alignment horizontal="right" vertical="center" wrapText="1"/>
    </xf>
    <xf numFmtId="180" fontId="3" fillId="0" borderId="28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/>
    </xf>
    <xf numFmtId="178" fontId="49" fillId="0" borderId="20" xfId="0" applyNumberFormat="1" applyFont="1" applyFill="1" applyBorder="1" applyAlignment="1">
      <alignment horizontal="center" vertical="center"/>
    </xf>
    <xf numFmtId="178" fontId="48" fillId="0" borderId="22" xfId="0" applyNumberFormat="1" applyFont="1" applyFill="1" applyBorder="1" applyAlignment="1">
      <alignment horizontal="center" vertical="center"/>
    </xf>
    <xf numFmtId="4" fontId="49" fillId="0" borderId="26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180" fontId="3" fillId="0" borderId="31" xfId="0" applyNumberFormat="1" applyFont="1" applyFill="1" applyBorder="1" applyAlignment="1">
      <alignment horizontal="right" vertical="center"/>
    </xf>
    <xf numFmtId="180" fontId="50" fillId="0" borderId="20" xfId="0" applyNumberFormat="1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0" fillId="0" borderId="26" xfId="0" applyNumberFormat="1" applyFont="1" applyFill="1" applyBorder="1" applyAlignment="1">
      <alignment horizontal="right" vertical="center"/>
    </xf>
    <xf numFmtId="180" fontId="50" fillId="0" borderId="12" xfId="0" applyNumberFormat="1" applyFont="1" applyFill="1" applyBorder="1" applyAlignment="1">
      <alignment horizontal="right" vertical="center"/>
    </xf>
    <xf numFmtId="180" fontId="48" fillId="0" borderId="21" xfId="0" applyNumberFormat="1" applyFont="1" applyFill="1" applyBorder="1" applyAlignment="1">
      <alignment horizontal="right" vertical="center" wrapText="1"/>
    </xf>
    <xf numFmtId="180" fontId="48" fillId="0" borderId="20" xfId="0" applyNumberFormat="1" applyFont="1" applyFill="1" applyBorder="1" applyAlignment="1">
      <alignment horizontal="right" vertical="center" wrapText="1"/>
    </xf>
    <xf numFmtId="180" fontId="48" fillId="0" borderId="19" xfId="0" applyNumberFormat="1" applyFont="1" applyFill="1" applyBorder="1" applyAlignment="1">
      <alignment horizontal="right" vertical="center" wrapText="1"/>
    </xf>
    <xf numFmtId="180" fontId="4" fillId="0" borderId="21" xfId="0" applyNumberFormat="1" applyFont="1" applyFill="1" applyBorder="1" applyAlignment="1">
      <alignment horizontal="right"/>
    </xf>
    <xf numFmtId="180" fontId="3" fillId="0" borderId="38" xfId="0" applyNumberFormat="1" applyFont="1" applyFill="1" applyBorder="1" applyAlignment="1">
      <alignment horizontal="right" vertical="center"/>
    </xf>
    <xf numFmtId="180" fontId="3" fillId="0" borderId="39" xfId="0" applyNumberFormat="1" applyFont="1" applyFill="1" applyBorder="1" applyAlignment="1">
      <alignment horizontal="right" vertical="center"/>
    </xf>
    <xf numFmtId="180" fontId="5" fillId="0" borderId="26" xfId="0" applyNumberFormat="1" applyFont="1" applyFill="1" applyBorder="1" applyAlignment="1">
      <alignment horizontal="right" vertical="center" wrapText="1"/>
    </xf>
    <xf numFmtId="0" fontId="49" fillId="0" borderId="0" xfId="0" applyNumberFormat="1" applyFont="1" applyFill="1" applyAlignment="1">
      <alignment horizontal="center"/>
    </xf>
    <xf numFmtId="0" fontId="49" fillId="0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180" fontId="49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 wrapText="1"/>
    </xf>
    <xf numFmtId="4" fontId="49" fillId="0" borderId="0" xfId="0" applyNumberFormat="1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4" fontId="49" fillId="0" borderId="17" xfId="0" applyNumberFormat="1" applyFont="1" applyFill="1" applyBorder="1" applyAlignment="1">
      <alignment horizontal="center" vertical="center"/>
    </xf>
    <xf numFmtId="14" fontId="49" fillId="0" borderId="23" xfId="0" applyNumberFormat="1" applyFont="1" applyFill="1" applyBorder="1" applyAlignment="1">
      <alignment horizontal="center" vertical="center"/>
    </xf>
    <xf numFmtId="14" fontId="49" fillId="0" borderId="42" xfId="0" applyNumberFormat="1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/>
    </xf>
    <xf numFmtId="0" fontId="50" fillId="0" borderId="43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16" fontId="3" fillId="0" borderId="19" xfId="0" applyNumberFormat="1" applyFont="1" applyFill="1" applyBorder="1" applyAlignment="1">
      <alignment horizontal="left" vertical="center" wrapText="1"/>
    </xf>
    <xf numFmtId="16" fontId="3" fillId="0" borderId="23" xfId="0" applyNumberFormat="1" applyFont="1" applyFill="1" applyBorder="1" applyAlignment="1">
      <alignment horizontal="left" vertical="center" wrapText="1"/>
    </xf>
    <xf numFmtId="16" fontId="3" fillId="0" borderId="21" xfId="0" applyNumberFormat="1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14" fontId="49" fillId="0" borderId="28" xfId="0" applyNumberFormat="1" applyFont="1" applyFill="1" applyBorder="1" applyAlignment="1">
      <alignment horizontal="center" vertical="center"/>
    </xf>
    <xf numFmtId="14" fontId="49" fillId="0" borderId="44" xfId="0" applyNumberFormat="1" applyFont="1" applyFill="1" applyBorder="1" applyAlignment="1">
      <alignment horizontal="center" vertical="center"/>
    </xf>
    <xf numFmtId="14" fontId="49" fillId="0" borderId="25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left" vertical="center" wrapText="1"/>
    </xf>
    <xf numFmtId="0" fontId="51" fillId="0" borderId="37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14" fontId="49" fillId="0" borderId="19" xfId="0" applyNumberFormat="1" applyFont="1" applyFill="1" applyBorder="1" applyAlignment="1">
      <alignment horizontal="center" vertical="center"/>
    </xf>
    <xf numFmtId="14" fontId="49" fillId="0" borderId="21" xfId="0" applyNumberFormat="1" applyFont="1" applyFill="1" applyBorder="1" applyAlignment="1">
      <alignment horizontal="center" vertical="center"/>
    </xf>
    <xf numFmtId="49" fontId="49" fillId="0" borderId="17" xfId="0" applyNumberFormat="1" applyFont="1" applyFill="1" applyBorder="1" applyAlignment="1">
      <alignment horizontal="center" vertical="center"/>
    </xf>
    <xf numFmtId="49" fontId="49" fillId="0" borderId="23" xfId="0" applyNumberFormat="1" applyFont="1" applyFill="1" applyBorder="1" applyAlignment="1">
      <alignment horizontal="center" vertical="center"/>
    </xf>
    <xf numFmtId="49" fontId="49" fillId="0" borderId="37" xfId="0" applyNumberFormat="1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8" fillId="0" borderId="37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14" fontId="49" fillId="0" borderId="37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37" xfId="0" applyFont="1" applyFill="1" applyBorder="1" applyAlignment="1">
      <alignment horizontal="left" vertical="center" wrapText="1"/>
    </xf>
    <xf numFmtId="4" fontId="50" fillId="0" borderId="20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14" fontId="49" fillId="0" borderId="23" xfId="0" applyNumberFormat="1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16" fontId="49" fillId="0" borderId="23" xfId="0" applyNumberFormat="1" applyFont="1" applyFill="1" applyBorder="1" applyAlignment="1">
      <alignment horizontal="center" vertical="center" wrapText="1"/>
    </xf>
    <xf numFmtId="16" fontId="49" fillId="0" borderId="19" xfId="0" applyNumberFormat="1" applyFont="1" applyFill="1" applyBorder="1" applyAlignment="1">
      <alignment horizontal="center" vertical="center" wrapText="1"/>
    </xf>
    <xf numFmtId="16" fontId="49" fillId="0" borderId="21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30" xfId="0" applyFont="1" applyFill="1" applyBorder="1" applyAlignment="1">
      <alignment horizontal="center" vertical="center" wrapText="1"/>
    </xf>
    <xf numFmtId="49" fontId="49" fillId="0" borderId="21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49" fontId="49" fillId="0" borderId="19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 vertical="top" wrapText="1"/>
    </xf>
    <xf numFmtId="0" fontId="49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23" xfId="0" applyNumberFormat="1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14" fontId="49" fillId="0" borderId="3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left" vertical="center" wrapText="1"/>
    </xf>
    <xf numFmtId="14" fontId="3" fillId="0" borderId="23" xfId="0" applyNumberFormat="1" applyFont="1" applyFill="1" applyBorder="1" applyAlignment="1">
      <alignment horizontal="left" vertical="center" wrapText="1"/>
    </xf>
    <xf numFmtId="14" fontId="3" fillId="0" borderId="21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181" fontId="2" fillId="0" borderId="19" xfId="0" applyNumberFormat="1" applyFont="1" applyFill="1" applyBorder="1" applyAlignment="1">
      <alignment horizontal="left" vertical="top" wrapText="1"/>
    </xf>
    <xf numFmtId="181" fontId="2" fillId="0" borderId="23" xfId="0" applyNumberFormat="1" applyFont="1" applyFill="1" applyBorder="1" applyAlignment="1">
      <alignment horizontal="left" vertical="top" wrapText="1"/>
    </xf>
    <xf numFmtId="181" fontId="2" fillId="0" borderId="21" xfId="0" applyNumberFormat="1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 vertical="center" wrapText="1"/>
    </xf>
    <xf numFmtId="16" fontId="3" fillId="0" borderId="19" xfId="0" applyNumberFormat="1" applyFont="1" applyFill="1" applyBorder="1" applyAlignment="1">
      <alignment horizontal="center" vertical="center"/>
    </xf>
    <xf numFmtId="16" fontId="3" fillId="0" borderId="23" xfId="0" applyNumberFormat="1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/>
    </xf>
    <xf numFmtId="14" fontId="49" fillId="0" borderId="30" xfId="0" applyNumberFormat="1" applyFont="1" applyFill="1" applyBorder="1" applyAlignment="1">
      <alignment horizontal="center" vertical="center"/>
    </xf>
    <xf numFmtId="14" fontId="49" fillId="0" borderId="20" xfId="0" applyNumberFormat="1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 wrapText="1"/>
    </xf>
    <xf numFmtId="16" fontId="3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16" fontId="3" fillId="0" borderId="28" xfId="0" applyNumberFormat="1" applyFont="1" applyFill="1" applyBorder="1" applyAlignment="1">
      <alignment horizontal="center" vertical="center" wrapText="1"/>
    </xf>
    <xf numFmtId="16" fontId="3" fillId="0" borderId="23" xfId="0" applyNumberFormat="1" applyFont="1" applyFill="1" applyBorder="1" applyAlignment="1">
      <alignment horizontal="center" vertical="center" wrapText="1"/>
    </xf>
    <xf numFmtId="16" fontId="3" fillId="0" borderId="21" xfId="0" applyNumberFormat="1" applyFont="1" applyFill="1" applyBorder="1" applyAlignment="1">
      <alignment horizontal="center" vertical="center" wrapText="1"/>
    </xf>
    <xf numFmtId="16" fontId="3" fillId="0" borderId="19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181" fontId="2" fillId="0" borderId="19" xfId="0" applyNumberFormat="1" applyFont="1" applyFill="1" applyBorder="1" applyAlignment="1">
      <alignment horizontal="left" vertical="center" wrapText="1"/>
    </xf>
    <xf numFmtId="181" fontId="2" fillId="0" borderId="23" xfId="0" applyNumberFormat="1" applyFont="1" applyFill="1" applyBorder="1" applyAlignment="1">
      <alignment horizontal="left" vertical="center" wrapText="1"/>
    </xf>
    <xf numFmtId="181" fontId="2" fillId="0" borderId="21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right" vertical="top" wrapText="1"/>
      <protection/>
    </xf>
    <xf numFmtId="0" fontId="4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V24"/>
  <sheetViews>
    <sheetView view="pageBreakPreview" zoomScaleSheetLayoutView="100" zoomScalePageLayoutView="0" workbookViewId="0" topLeftCell="A4">
      <selection activeCell="J17" sqref="J17"/>
    </sheetView>
  </sheetViews>
  <sheetFormatPr defaultColWidth="9.140625" defaultRowHeight="15"/>
  <cols>
    <col min="1" max="1" width="3.57421875" style="19" customWidth="1"/>
    <col min="2" max="2" width="21.28125" style="19" customWidth="1"/>
    <col min="3" max="3" width="7.7109375" style="19" customWidth="1"/>
    <col min="4" max="4" width="8.57421875" style="19" customWidth="1"/>
    <col min="5" max="5" width="7.57421875" style="19" customWidth="1"/>
    <col min="6" max="6" width="7.8515625" style="19" customWidth="1"/>
    <col min="7" max="7" width="7.00390625" style="19" customWidth="1"/>
    <col min="8" max="8" width="7.8515625" style="19" customWidth="1"/>
    <col min="9" max="9" width="8.421875" style="19" customWidth="1"/>
    <col min="10" max="10" width="7.57421875" style="19" customWidth="1"/>
    <col min="11" max="11" width="8.140625" style="19" customWidth="1"/>
    <col min="12" max="12" width="6.8515625" style="19" customWidth="1"/>
    <col min="13" max="13" width="8.00390625" style="19" customWidth="1"/>
    <col min="14" max="14" width="9.421875" style="19" customWidth="1"/>
    <col min="15" max="15" width="7.421875" style="19" customWidth="1"/>
    <col min="16" max="16" width="7.7109375" style="19" customWidth="1"/>
    <col min="17" max="17" width="6.140625" style="19" customWidth="1"/>
    <col min="18" max="19" width="9.140625" style="19" customWidth="1"/>
    <col min="20" max="20" width="8.00390625" style="19" customWidth="1"/>
    <col min="21" max="21" width="6.7109375" style="19" customWidth="1"/>
    <col min="22" max="16384" width="9.140625" style="19" customWidth="1"/>
  </cols>
  <sheetData>
    <row r="2" spans="1:16" s="36" customFormat="1" ht="12.75">
      <c r="A2" s="46"/>
      <c r="B2" s="280" t="s">
        <v>69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 s="36" customFormat="1" ht="12.75">
      <c r="A3" s="46"/>
      <c r="B3" s="280" t="s">
        <v>179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7" s="36" customFormat="1" ht="9.75">
      <c r="A4" s="46"/>
      <c r="M4" s="281" t="s">
        <v>70</v>
      </c>
      <c r="N4" s="281"/>
      <c r="O4" s="281"/>
      <c r="P4" s="281"/>
      <c r="Q4" s="281"/>
    </row>
    <row r="5" spans="1:17" s="36" customFormat="1" ht="9.75">
      <c r="A5" s="46"/>
      <c r="N5" s="281" t="s">
        <v>71</v>
      </c>
      <c r="O5" s="281"/>
      <c r="P5" s="281"/>
      <c r="Q5" s="281"/>
    </row>
    <row r="6" s="36" customFormat="1" ht="9.75">
      <c r="A6" s="46"/>
    </row>
    <row r="7" spans="1:17" s="36" customFormat="1" ht="9.75">
      <c r="A7" s="282" t="s">
        <v>20</v>
      </c>
      <c r="B7" s="282" t="s">
        <v>72</v>
      </c>
      <c r="C7" s="285" t="s">
        <v>73</v>
      </c>
      <c r="D7" s="286"/>
      <c r="E7" s="286"/>
      <c r="F7" s="286"/>
      <c r="G7" s="287"/>
      <c r="H7" s="285" t="s">
        <v>74</v>
      </c>
      <c r="I7" s="286"/>
      <c r="J7" s="286"/>
      <c r="K7" s="286"/>
      <c r="L7" s="287"/>
      <c r="M7" s="285" t="s">
        <v>75</v>
      </c>
      <c r="N7" s="286"/>
      <c r="O7" s="286"/>
      <c r="P7" s="286"/>
      <c r="Q7" s="287"/>
    </row>
    <row r="8" spans="1:17" s="36" customFormat="1" ht="9.75">
      <c r="A8" s="283"/>
      <c r="B8" s="283"/>
      <c r="C8" s="285" t="s">
        <v>180</v>
      </c>
      <c r="D8" s="286"/>
      <c r="E8" s="286"/>
      <c r="F8" s="286"/>
      <c r="G8" s="287"/>
      <c r="H8" s="285" t="s">
        <v>120</v>
      </c>
      <c r="I8" s="286"/>
      <c r="J8" s="286"/>
      <c r="K8" s="286"/>
      <c r="L8" s="287"/>
      <c r="M8" s="285" t="s">
        <v>181</v>
      </c>
      <c r="N8" s="286"/>
      <c r="O8" s="286"/>
      <c r="P8" s="286"/>
      <c r="Q8" s="287"/>
    </row>
    <row r="9" spans="1:17" s="36" customFormat="1" ht="13.5" customHeight="1">
      <c r="A9" s="283"/>
      <c r="B9" s="283"/>
      <c r="C9" s="288" t="s">
        <v>76</v>
      </c>
      <c r="D9" s="289"/>
      <c r="E9" s="289"/>
      <c r="F9" s="289"/>
      <c r="G9" s="290"/>
      <c r="H9" s="288" t="s">
        <v>76</v>
      </c>
      <c r="I9" s="289"/>
      <c r="J9" s="289"/>
      <c r="K9" s="289"/>
      <c r="L9" s="290"/>
      <c r="M9" s="288" t="s">
        <v>76</v>
      </c>
      <c r="N9" s="289"/>
      <c r="O9" s="289"/>
      <c r="P9" s="289"/>
      <c r="Q9" s="290"/>
    </row>
    <row r="10" spans="1:17" s="36" customFormat="1" ht="36.75" customHeight="1">
      <c r="A10" s="284"/>
      <c r="B10" s="284"/>
      <c r="C10" s="38" t="s">
        <v>21</v>
      </c>
      <c r="D10" s="38" t="s">
        <v>5</v>
      </c>
      <c r="E10" s="38" t="s">
        <v>46</v>
      </c>
      <c r="F10" s="42" t="s">
        <v>77</v>
      </c>
      <c r="G10" s="38" t="s">
        <v>6</v>
      </c>
      <c r="H10" s="38" t="s">
        <v>21</v>
      </c>
      <c r="I10" s="38" t="s">
        <v>5</v>
      </c>
      <c r="J10" s="38" t="s">
        <v>46</v>
      </c>
      <c r="K10" s="42" t="s">
        <v>77</v>
      </c>
      <c r="L10" s="38" t="s">
        <v>6</v>
      </c>
      <c r="M10" s="38" t="s">
        <v>21</v>
      </c>
      <c r="N10" s="38" t="s">
        <v>5</v>
      </c>
      <c r="O10" s="38" t="s">
        <v>46</v>
      </c>
      <c r="P10" s="42" t="s">
        <v>77</v>
      </c>
      <c r="Q10" s="38" t="s">
        <v>6</v>
      </c>
    </row>
    <row r="11" spans="1:17" s="36" customFormat="1" ht="29.25" customHeight="1">
      <c r="A11" s="291">
        <v>1</v>
      </c>
      <c r="B11" s="294" t="s">
        <v>82</v>
      </c>
      <c r="C11" s="47"/>
      <c r="D11" s="225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9" s="36" customFormat="1" ht="26.25" customHeight="1">
      <c r="A12" s="292"/>
      <c r="B12" s="295"/>
      <c r="C12" s="50"/>
      <c r="D12" s="226">
        <f>МП!I14-структ!D15-структ!D18</f>
        <v>58122.8</v>
      </c>
      <c r="E12" s="226">
        <f>МП!J14-E15-E18-E23</f>
        <v>3240.1</v>
      </c>
      <c r="F12" s="221"/>
      <c r="G12" s="221"/>
      <c r="H12" s="221"/>
      <c r="I12" s="246">
        <f>МП!I15-SUM(I15:I18)</f>
        <v>44233.6</v>
      </c>
      <c r="J12" s="246">
        <f>МП!J15-SUM(J15:J18)-J23</f>
        <v>1786.2</v>
      </c>
      <c r="K12" s="246"/>
      <c r="L12" s="246"/>
      <c r="M12" s="246"/>
      <c r="N12" s="246">
        <v>0</v>
      </c>
      <c r="O12" s="246">
        <v>0</v>
      </c>
      <c r="P12" s="246"/>
      <c r="Q12" s="232"/>
      <c r="S12" s="220"/>
    </row>
    <row r="13" spans="1:17" s="36" customFormat="1" ht="26.25" customHeight="1">
      <c r="A13" s="293"/>
      <c r="B13" s="296"/>
      <c r="C13" s="52"/>
      <c r="D13" s="192"/>
      <c r="E13" s="247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120"/>
    </row>
    <row r="14" spans="1:21" s="36" customFormat="1" ht="18" customHeight="1">
      <c r="A14" s="297" t="s">
        <v>80</v>
      </c>
      <c r="B14" s="294" t="s">
        <v>78</v>
      </c>
      <c r="C14" s="53"/>
      <c r="D14" s="109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110"/>
      <c r="T14" s="46"/>
      <c r="U14" s="46"/>
    </row>
    <row r="15" spans="1:22" s="36" customFormat="1" ht="18" customHeight="1">
      <c r="A15" s="298"/>
      <c r="B15" s="295"/>
      <c r="C15" s="54"/>
      <c r="D15" s="226">
        <v>29138.9</v>
      </c>
      <c r="E15" s="221">
        <f>3!I18+5!I26</f>
        <v>202.6</v>
      </c>
      <c r="F15" s="221"/>
      <c r="G15" s="221"/>
      <c r="H15" s="221"/>
      <c r="I15" s="221">
        <f>30267-500-22284.9</f>
        <v>7482.0999999999985</v>
      </c>
      <c r="J15" s="221">
        <f>40+150-150-9.5</f>
        <v>30.5</v>
      </c>
      <c r="K15" s="221"/>
      <c r="L15" s="221"/>
      <c r="M15" s="221"/>
      <c r="N15" s="221">
        <v>0</v>
      </c>
      <c r="O15" s="221">
        <v>0</v>
      </c>
      <c r="P15" s="221"/>
      <c r="Q15" s="183"/>
      <c r="S15" s="220"/>
      <c r="T15" s="220"/>
      <c r="U15" s="220"/>
      <c r="V15" s="220"/>
    </row>
    <row r="16" spans="1:22" s="36" customFormat="1" ht="18" customHeight="1">
      <c r="A16" s="299"/>
      <c r="B16" s="296"/>
      <c r="C16" s="55"/>
      <c r="D16" s="19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120"/>
      <c r="T16" s="220"/>
      <c r="U16" s="220"/>
      <c r="V16" s="220"/>
    </row>
    <row r="17" spans="1:22" s="36" customFormat="1" ht="19.5" customHeight="1">
      <c r="A17" s="297" t="s">
        <v>81</v>
      </c>
      <c r="B17" s="294" t="s">
        <v>79</v>
      </c>
      <c r="C17" s="53"/>
      <c r="D17" s="109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110"/>
      <c r="T17" s="220"/>
      <c r="U17" s="220"/>
      <c r="V17" s="220"/>
    </row>
    <row r="18" spans="1:22" s="36" customFormat="1" ht="19.5" customHeight="1">
      <c r="A18" s="298"/>
      <c r="B18" s="295"/>
      <c r="C18" s="54"/>
      <c r="D18" s="226">
        <v>35155.2</v>
      </c>
      <c r="E18" s="221">
        <f>SUM(3!I21,3!I24,5!I29)</f>
        <v>156.4</v>
      </c>
      <c r="F18" s="221"/>
      <c r="G18" s="221"/>
      <c r="H18" s="221"/>
      <c r="I18" s="221">
        <f>35974.6+500-2022.9-197-26305</f>
        <v>7949.699999999997</v>
      </c>
      <c r="J18" s="221">
        <f>173.4-60-113.4</f>
        <v>0</v>
      </c>
      <c r="K18" s="221"/>
      <c r="L18" s="221"/>
      <c r="M18" s="221"/>
      <c r="N18" s="221">
        <v>0</v>
      </c>
      <c r="O18" s="221">
        <v>0</v>
      </c>
      <c r="P18" s="221"/>
      <c r="Q18" s="183"/>
      <c r="S18" s="220"/>
      <c r="T18" s="220"/>
      <c r="U18" s="220"/>
      <c r="V18" s="220"/>
    </row>
    <row r="19" spans="1:22" s="36" customFormat="1" ht="19.5" customHeight="1">
      <c r="A19" s="299"/>
      <c r="B19" s="296"/>
      <c r="C19" s="55"/>
      <c r="D19" s="19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120"/>
      <c r="T19" s="220"/>
      <c r="U19" s="220"/>
      <c r="V19" s="220"/>
    </row>
    <row r="20" spans="1:22" s="36" customFormat="1" ht="23.25" customHeight="1" hidden="1">
      <c r="A20" s="291">
        <v>4</v>
      </c>
      <c r="B20" s="294" t="s">
        <v>113</v>
      </c>
      <c r="C20" s="47"/>
      <c r="D20" s="109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110"/>
      <c r="T20" s="220"/>
      <c r="U20" s="220"/>
      <c r="V20" s="220"/>
    </row>
    <row r="21" spans="1:22" s="36" customFormat="1" ht="18.75" customHeight="1" hidden="1">
      <c r="A21" s="292"/>
      <c r="B21" s="295"/>
      <c r="C21" s="50"/>
      <c r="D21" s="226"/>
      <c r="E21" s="221">
        <v>0</v>
      </c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83"/>
      <c r="T21" s="220"/>
      <c r="U21" s="220"/>
      <c r="V21" s="220"/>
    </row>
    <row r="22" spans="1:22" s="36" customFormat="1" ht="18.75" customHeight="1" hidden="1">
      <c r="A22" s="293"/>
      <c r="B22" s="296"/>
      <c r="C22" s="52"/>
      <c r="D22" s="19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120"/>
      <c r="T22" s="220"/>
      <c r="U22" s="220"/>
      <c r="V22" s="220"/>
    </row>
    <row r="23" spans="1:22" s="36" customFormat="1" ht="30">
      <c r="A23" s="51">
        <v>4</v>
      </c>
      <c r="B23" s="41" t="s">
        <v>108</v>
      </c>
      <c r="C23" s="52"/>
      <c r="D23" s="192"/>
      <c r="E23" s="222">
        <v>3.5</v>
      </c>
      <c r="F23" s="222"/>
      <c r="G23" s="222"/>
      <c r="H23" s="222"/>
      <c r="I23" s="222"/>
      <c r="J23" s="222">
        <f>14.4</f>
        <v>14.4</v>
      </c>
      <c r="K23" s="222"/>
      <c r="L23" s="222"/>
      <c r="M23" s="222"/>
      <c r="N23" s="222"/>
      <c r="O23" s="222"/>
      <c r="P23" s="222"/>
      <c r="Q23" s="120"/>
      <c r="S23" s="220"/>
      <c r="T23" s="220"/>
      <c r="U23" s="220"/>
      <c r="V23" s="220"/>
    </row>
    <row r="24" spans="1:22" s="36" customFormat="1" ht="18" customHeight="1">
      <c r="A24" s="56"/>
      <c r="B24" s="57" t="s">
        <v>48</v>
      </c>
      <c r="C24" s="57"/>
      <c r="D24" s="224">
        <f>SUM(D12:D23)</f>
        <v>122416.90000000001</v>
      </c>
      <c r="E24" s="224">
        <f>SUM(E12:E23)</f>
        <v>3602.6</v>
      </c>
      <c r="F24" s="224"/>
      <c r="G24" s="224"/>
      <c r="H24" s="224"/>
      <c r="I24" s="224">
        <f aca="true" t="shared" si="0" ref="I24:O24">SUM(I12:I23)</f>
        <v>59665.399999999994</v>
      </c>
      <c r="J24" s="224">
        <f t="shared" si="0"/>
        <v>1831.1000000000001</v>
      </c>
      <c r="K24" s="224"/>
      <c r="L24" s="224"/>
      <c r="M24" s="224"/>
      <c r="N24" s="224">
        <f t="shared" si="0"/>
        <v>0</v>
      </c>
      <c r="O24" s="224">
        <f t="shared" si="0"/>
        <v>0</v>
      </c>
      <c r="P24" s="224"/>
      <c r="Q24" s="184"/>
      <c r="S24" s="227"/>
      <c r="T24" s="220"/>
      <c r="U24" s="220"/>
      <c r="V24" s="220"/>
    </row>
  </sheetData>
  <sheetProtection/>
  <mergeCells count="23">
    <mergeCell ref="A20:A22"/>
    <mergeCell ref="B20:B22"/>
    <mergeCell ref="A14:A16"/>
    <mergeCell ref="B14:B16"/>
    <mergeCell ref="A17:A19"/>
    <mergeCell ref="B17:B19"/>
    <mergeCell ref="H8:L8"/>
    <mergeCell ref="M8:Q8"/>
    <mergeCell ref="C9:G9"/>
    <mergeCell ref="H9:L9"/>
    <mergeCell ref="M9:Q9"/>
    <mergeCell ref="A11:A13"/>
    <mergeCell ref="B11:B13"/>
    <mergeCell ref="B2:P2"/>
    <mergeCell ref="B3:P3"/>
    <mergeCell ref="M4:Q4"/>
    <mergeCell ref="N5:Q5"/>
    <mergeCell ref="A7:A10"/>
    <mergeCell ref="B7:B10"/>
    <mergeCell ref="C7:G7"/>
    <mergeCell ref="H7:L7"/>
    <mergeCell ref="M7:Q7"/>
    <mergeCell ref="C8:G8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93"/>
  <sheetViews>
    <sheetView view="pageBreakPreview" zoomScaleSheetLayoutView="100" zoomScalePageLayoutView="0" workbookViewId="0" topLeftCell="A68">
      <selection activeCell="A88" sqref="A1:IV16384"/>
    </sheetView>
  </sheetViews>
  <sheetFormatPr defaultColWidth="9.140625" defaultRowHeight="15"/>
  <cols>
    <col min="1" max="1" width="6.00390625" style="19" customWidth="1"/>
    <col min="2" max="2" width="43.28125" style="19" customWidth="1"/>
    <col min="3" max="3" width="16.421875" style="19" customWidth="1"/>
    <col min="4" max="4" width="9.421875" style="19" customWidth="1"/>
    <col min="5" max="5" width="9.140625" style="19" customWidth="1"/>
    <col min="6" max="6" width="6.7109375" style="19" customWidth="1"/>
    <col min="7" max="7" width="12.00390625" style="19" customWidth="1"/>
    <col min="8" max="8" width="11.28125" style="19" customWidth="1"/>
    <col min="9" max="9" width="11.8515625" style="19" customWidth="1"/>
    <col min="10" max="10" width="9.57421875" style="19" customWidth="1"/>
    <col min="11" max="11" width="9.8515625" style="19" customWidth="1"/>
    <col min="12" max="12" width="10.28125" style="71" customWidth="1"/>
    <col min="13" max="16" width="9.140625" style="3" customWidth="1"/>
    <col min="17" max="16384" width="9.140625" style="19" customWidth="1"/>
  </cols>
  <sheetData>
    <row r="1" spans="6:12" s="3" customFormat="1" ht="9" customHeight="1">
      <c r="F1" s="4"/>
      <c r="G1" s="5"/>
      <c r="I1" s="6" t="s">
        <v>37</v>
      </c>
      <c r="J1" s="5"/>
      <c r="L1" s="71"/>
    </row>
    <row r="2" spans="6:12" s="3" customFormat="1" ht="11.25" customHeight="1">
      <c r="F2" s="4"/>
      <c r="G2" s="5"/>
      <c r="I2" s="6" t="s">
        <v>38</v>
      </c>
      <c r="J2" s="5"/>
      <c r="L2" s="71"/>
    </row>
    <row r="3" spans="6:12" s="3" customFormat="1" ht="9.75" customHeight="1">
      <c r="F3" s="4"/>
      <c r="G3" s="5"/>
      <c r="I3" s="6" t="s">
        <v>39</v>
      </c>
      <c r="J3" s="5"/>
      <c r="L3" s="71"/>
    </row>
    <row r="4" spans="6:12" s="3" customFormat="1" ht="12" customHeight="1">
      <c r="F4" s="4"/>
      <c r="G4" s="5"/>
      <c r="I4" s="6" t="s">
        <v>40</v>
      </c>
      <c r="J4" s="5"/>
      <c r="L4" s="71"/>
    </row>
    <row r="5" spans="6:12" s="3" customFormat="1" ht="9.75" customHeight="1">
      <c r="F5" s="4"/>
      <c r="G5" s="5"/>
      <c r="I5" s="6" t="s">
        <v>118</v>
      </c>
      <c r="J5" s="5"/>
      <c r="L5" s="71"/>
    </row>
    <row r="6" spans="6:12" s="3" customFormat="1" ht="9.75" customHeight="1">
      <c r="F6" s="4"/>
      <c r="G6" s="5"/>
      <c r="H6" s="5"/>
      <c r="I6" s="5"/>
      <c r="J6" s="6"/>
      <c r="K6" s="5"/>
      <c r="L6" s="71"/>
    </row>
    <row r="7" spans="2:12" s="7" customFormat="1" ht="12" customHeight="1">
      <c r="B7" s="8"/>
      <c r="C7" s="324" t="s">
        <v>0</v>
      </c>
      <c r="D7" s="324"/>
      <c r="E7" s="324"/>
      <c r="F7" s="324"/>
      <c r="G7" s="9"/>
      <c r="H7" s="9"/>
      <c r="I7" s="9"/>
      <c r="J7" s="10"/>
      <c r="K7" s="11"/>
      <c r="L7" s="72"/>
    </row>
    <row r="8" spans="2:12" s="7" customFormat="1" ht="13.5" customHeight="1">
      <c r="B8" s="324" t="s">
        <v>41</v>
      </c>
      <c r="C8" s="324"/>
      <c r="D8" s="324"/>
      <c r="E8" s="324"/>
      <c r="F8" s="324"/>
      <c r="G8" s="324"/>
      <c r="H8" s="324"/>
      <c r="I8" s="324"/>
      <c r="J8" s="10"/>
      <c r="K8" s="11"/>
      <c r="L8" s="72"/>
    </row>
    <row r="9" spans="2:12" s="3" customFormat="1" ht="15" customHeight="1">
      <c r="B9" s="324" t="s">
        <v>117</v>
      </c>
      <c r="C9" s="324"/>
      <c r="D9" s="324"/>
      <c r="E9" s="324"/>
      <c r="F9" s="324"/>
      <c r="G9" s="324"/>
      <c r="H9" s="324"/>
      <c r="I9" s="324"/>
      <c r="J9" s="6"/>
      <c r="K9" s="5"/>
      <c r="L9" s="71"/>
    </row>
    <row r="10" spans="6:12" s="3" customFormat="1" ht="9.75">
      <c r="F10" s="4"/>
      <c r="G10" s="5"/>
      <c r="H10" s="5"/>
      <c r="I10" s="5"/>
      <c r="J10" s="5"/>
      <c r="K10" s="5"/>
      <c r="L10" s="71"/>
    </row>
    <row r="11" spans="1:12" s="3" customFormat="1" ht="19.5" customHeight="1">
      <c r="A11" s="327"/>
      <c r="B11" s="333" t="s">
        <v>42</v>
      </c>
      <c r="C11" s="333" t="s">
        <v>196</v>
      </c>
      <c r="D11" s="321" t="s">
        <v>2</v>
      </c>
      <c r="E11" s="323"/>
      <c r="F11" s="333" t="s">
        <v>3</v>
      </c>
      <c r="G11" s="321" t="s">
        <v>43</v>
      </c>
      <c r="H11" s="322"/>
      <c r="I11" s="322"/>
      <c r="J11" s="322"/>
      <c r="K11" s="323"/>
      <c r="L11" s="71"/>
    </row>
    <row r="12" spans="1:12" s="3" customFormat="1" ht="24.75" customHeight="1">
      <c r="A12" s="329"/>
      <c r="B12" s="334"/>
      <c r="C12" s="334"/>
      <c r="D12" s="253" t="s">
        <v>44</v>
      </c>
      <c r="E12" s="253" t="s">
        <v>45</v>
      </c>
      <c r="F12" s="334"/>
      <c r="G12" s="253" t="s">
        <v>11</v>
      </c>
      <c r="H12" s="253" t="s">
        <v>21</v>
      </c>
      <c r="I12" s="253" t="s">
        <v>5</v>
      </c>
      <c r="J12" s="253" t="s">
        <v>46</v>
      </c>
      <c r="K12" s="253" t="s">
        <v>47</v>
      </c>
      <c r="L12" s="71"/>
    </row>
    <row r="13" spans="1:12" s="12" customFormat="1" ht="9.75">
      <c r="A13" s="76"/>
      <c r="B13" s="76">
        <v>1</v>
      </c>
      <c r="C13" s="76">
        <v>2</v>
      </c>
      <c r="D13" s="76">
        <v>3</v>
      </c>
      <c r="E13" s="76">
        <v>4</v>
      </c>
      <c r="F13" s="76">
        <v>5</v>
      </c>
      <c r="G13" s="76">
        <v>6</v>
      </c>
      <c r="H13" s="76">
        <v>7</v>
      </c>
      <c r="I13" s="76">
        <v>8</v>
      </c>
      <c r="J13" s="76">
        <v>9</v>
      </c>
      <c r="K13" s="76">
        <v>10</v>
      </c>
      <c r="L13" s="73"/>
    </row>
    <row r="14" spans="1:12" s="3" customFormat="1" ht="15" customHeight="1">
      <c r="A14" s="327"/>
      <c r="B14" s="338" t="s">
        <v>155</v>
      </c>
      <c r="C14" s="333" t="s">
        <v>9</v>
      </c>
      <c r="D14" s="341">
        <v>42736</v>
      </c>
      <c r="E14" s="330">
        <v>43830</v>
      </c>
      <c r="F14" s="257">
        <v>2017</v>
      </c>
      <c r="G14" s="238">
        <f>SUM(H14:J14)</f>
        <v>126019.5</v>
      </c>
      <c r="H14" s="239"/>
      <c r="I14" s="239">
        <f aca="true" t="shared" si="0" ref="I14:J16">SUM(I18,I55,I98,I120,I144)</f>
        <v>122416.9</v>
      </c>
      <c r="J14" s="239">
        <f t="shared" si="0"/>
        <v>3602.6</v>
      </c>
      <c r="K14" s="233"/>
      <c r="L14" s="71"/>
    </row>
    <row r="15" spans="1:12" s="3" customFormat="1" ht="15" customHeight="1">
      <c r="A15" s="328"/>
      <c r="B15" s="339"/>
      <c r="C15" s="337"/>
      <c r="D15" s="310"/>
      <c r="E15" s="331"/>
      <c r="F15" s="257">
        <v>2018</v>
      </c>
      <c r="G15" s="238">
        <f>SUM(H15:J15)</f>
        <v>61496.49999999999</v>
      </c>
      <c r="H15" s="239"/>
      <c r="I15" s="239">
        <f t="shared" si="0"/>
        <v>59665.399999999994</v>
      </c>
      <c r="J15" s="239">
        <f t="shared" si="0"/>
        <v>1831.1000000000001</v>
      </c>
      <c r="K15" s="233"/>
      <c r="L15" s="71"/>
    </row>
    <row r="16" spans="1:12" s="3" customFormat="1" ht="15" customHeight="1" thickBot="1">
      <c r="A16" s="328"/>
      <c r="B16" s="339"/>
      <c r="C16" s="337"/>
      <c r="D16" s="310"/>
      <c r="E16" s="331"/>
      <c r="F16" s="114">
        <v>2019</v>
      </c>
      <c r="G16" s="238">
        <f>SUM(H16:J16)</f>
        <v>0</v>
      </c>
      <c r="H16" s="239"/>
      <c r="I16" s="239">
        <f t="shared" si="0"/>
        <v>0</v>
      </c>
      <c r="J16" s="239">
        <f t="shared" si="0"/>
        <v>0</v>
      </c>
      <c r="K16" s="233"/>
      <c r="L16" s="71"/>
    </row>
    <row r="17" spans="1:12" s="7" customFormat="1" ht="13.5" customHeight="1" thickBot="1">
      <c r="A17" s="329"/>
      <c r="B17" s="340"/>
      <c r="C17" s="334"/>
      <c r="D17" s="342"/>
      <c r="E17" s="332"/>
      <c r="F17" s="1" t="s">
        <v>50</v>
      </c>
      <c r="G17" s="240">
        <f>SUM(G14:G16)</f>
        <v>187516</v>
      </c>
      <c r="H17" s="240"/>
      <c r="I17" s="240">
        <f>SUM(I14:I16)</f>
        <v>182082.3</v>
      </c>
      <c r="J17" s="241">
        <f>SUM(J14:J16)</f>
        <v>5433.7</v>
      </c>
      <c r="K17" s="234"/>
      <c r="L17" s="72"/>
    </row>
    <row r="18" spans="1:12" s="3" customFormat="1" ht="12" customHeight="1">
      <c r="A18" s="353">
        <v>1</v>
      </c>
      <c r="B18" s="172" t="s">
        <v>49</v>
      </c>
      <c r="C18" s="357" t="s">
        <v>198</v>
      </c>
      <c r="D18" s="341">
        <v>42736</v>
      </c>
      <c r="E18" s="330">
        <v>43830</v>
      </c>
      <c r="F18" s="257">
        <v>2017</v>
      </c>
      <c r="G18" s="194">
        <f>SUM(H18:J18)</f>
        <v>350</v>
      </c>
      <c r="H18" s="195"/>
      <c r="I18" s="195">
        <f aca="true" t="shared" si="1" ref="I18:J20">SUM(I26,I40,I51)</f>
        <v>0</v>
      </c>
      <c r="J18" s="195">
        <f t="shared" si="1"/>
        <v>350</v>
      </c>
      <c r="K18" s="76"/>
      <c r="L18" s="71"/>
    </row>
    <row r="19" spans="1:12" s="3" customFormat="1" ht="12" customHeight="1">
      <c r="A19" s="354"/>
      <c r="B19" s="335" t="s">
        <v>156</v>
      </c>
      <c r="C19" s="358"/>
      <c r="D19" s="310"/>
      <c r="E19" s="331"/>
      <c r="F19" s="257">
        <v>2018</v>
      </c>
      <c r="G19" s="196">
        <f>SUM(H19:J19)</f>
        <v>191.5</v>
      </c>
      <c r="H19" s="196"/>
      <c r="I19" s="196">
        <f t="shared" si="1"/>
        <v>0</v>
      </c>
      <c r="J19" s="196">
        <f t="shared" si="1"/>
        <v>191.5</v>
      </c>
      <c r="K19" s="76"/>
      <c r="L19" s="71"/>
    </row>
    <row r="20" spans="1:12" s="3" customFormat="1" ht="15.75" customHeight="1" thickBot="1">
      <c r="A20" s="354"/>
      <c r="B20" s="335"/>
      <c r="C20" s="358"/>
      <c r="D20" s="310"/>
      <c r="E20" s="331"/>
      <c r="F20" s="114">
        <v>2019</v>
      </c>
      <c r="G20" s="195">
        <f>SUM(H20:J20)</f>
        <v>0</v>
      </c>
      <c r="H20" s="196"/>
      <c r="I20" s="196">
        <f t="shared" si="1"/>
        <v>0</v>
      </c>
      <c r="J20" s="196">
        <f t="shared" si="1"/>
        <v>0</v>
      </c>
      <c r="K20" s="76"/>
      <c r="L20" s="71"/>
    </row>
    <row r="21" spans="1:12" s="7" customFormat="1" ht="13.5" customHeight="1" thickBot="1">
      <c r="A21" s="355"/>
      <c r="B21" s="336"/>
      <c r="C21" s="359"/>
      <c r="D21" s="356"/>
      <c r="E21" s="311"/>
      <c r="F21" s="1" t="s">
        <v>50</v>
      </c>
      <c r="G21" s="197">
        <f>SUM(H21:J21)</f>
        <v>541.5</v>
      </c>
      <c r="H21" s="197"/>
      <c r="I21" s="197">
        <f>SUM(I18:I20)</f>
        <v>0</v>
      </c>
      <c r="J21" s="198">
        <f>SUM(J18:J20)</f>
        <v>541.5</v>
      </c>
      <c r="K21" s="2"/>
      <c r="L21" s="72"/>
    </row>
    <row r="22" spans="1:12" s="3" customFormat="1" ht="12" thickBot="1">
      <c r="A22" s="312" t="s">
        <v>51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4"/>
      <c r="L22" s="71"/>
    </row>
    <row r="23" spans="1:12" s="3" customFormat="1" ht="15" customHeight="1">
      <c r="A23" s="343" t="s">
        <v>52</v>
      </c>
      <c r="B23" s="346" t="s">
        <v>182</v>
      </c>
      <c r="C23" s="349" t="s">
        <v>9</v>
      </c>
      <c r="D23" s="309">
        <v>42736</v>
      </c>
      <c r="E23" s="309">
        <v>43830</v>
      </c>
      <c r="F23" s="173">
        <v>2017</v>
      </c>
      <c r="G23" s="199">
        <f aca="true" t="shared" si="2" ref="G23:G28">SUM(H23:J23)</f>
        <v>30</v>
      </c>
      <c r="H23" s="199"/>
      <c r="I23" s="199"/>
      <c r="J23" s="199">
        <f>1!I14</f>
        <v>30</v>
      </c>
      <c r="K23" s="14"/>
      <c r="L23" s="71"/>
    </row>
    <row r="24" spans="1:12" s="3" customFormat="1" ht="16.5" customHeight="1">
      <c r="A24" s="344"/>
      <c r="B24" s="347"/>
      <c r="C24" s="337"/>
      <c r="D24" s="351"/>
      <c r="E24" s="351"/>
      <c r="F24" s="76">
        <v>2018</v>
      </c>
      <c r="G24" s="200">
        <f t="shared" si="2"/>
        <v>13.7</v>
      </c>
      <c r="H24" s="200"/>
      <c r="I24" s="200"/>
      <c r="J24" s="200">
        <f>1!I15</f>
        <v>13.7</v>
      </c>
      <c r="K24" s="15"/>
      <c r="L24" s="71"/>
    </row>
    <row r="25" spans="1:12" s="3" customFormat="1" ht="15.75" customHeight="1" thickBot="1">
      <c r="A25" s="345"/>
      <c r="B25" s="348"/>
      <c r="C25" s="350"/>
      <c r="D25" s="352"/>
      <c r="E25" s="352"/>
      <c r="F25" s="174">
        <v>2019</v>
      </c>
      <c r="G25" s="201">
        <f t="shared" si="2"/>
        <v>0</v>
      </c>
      <c r="H25" s="202"/>
      <c r="I25" s="202"/>
      <c r="J25" s="203">
        <f>1!I16</f>
        <v>0</v>
      </c>
      <c r="K25" s="16"/>
      <c r="L25" s="71"/>
    </row>
    <row r="26" spans="1:12" s="3" customFormat="1" ht="12.75" customHeight="1">
      <c r="A26" s="343"/>
      <c r="B26" s="346" t="s">
        <v>10</v>
      </c>
      <c r="C26" s="349"/>
      <c r="D26" s="309">
        <v>42736</v>
      </c>
      <c r="E26" s="309">
        <v>43830</v>
      </c>
      <c r="F26" s="175">
        <v>2017</v>
      </c>
      <c r="G26" s="199">
        <f t="shared" si="2"/>
        <v>30</v>
      </c>
      <c r="H26" s="199"/>
      <c r="I26" s="199"/>
      <c r="J26" s="199">
        <f>SUM(J23)</f>
        <v>30</v>
      </c>
      <c r="K26" s="14"/>
      <c r="L26" s="71"/>
    </row>
    <row r="27" spans="1:12" s="3" customFormat="1" ht="12" customHeight="1">
      <c r="A27" s="344"/>
      <c r="B27" s="358"/>
      <c r="C27" s="337"/>
      <c r="D27" s="310"/>
      <c r="E27" s="310"/>
      <c r="F27" s="260">
        <v>2018</v>
      </c>
      <c r="G27" s="200">
        <f t="shared" si="2"/>
        <v>13.7</v>
      </c>
      <c r="H27" s="200"/>
      <c r="I27" s="200"/>
      <c r="J27" s="200">
        <f>SUM(J24)</f>
        <v>13.7</v>
      </c>
      <c r="K27" s="15"/>
      <c r="L27" s="71"/>
    </row>
    <row r="28" spans="1:12" s="3" customFormat="1" ht="11.25" customHeight="1" thickBot="1">
      <c r="A28" s="344"/>
      <c r="B28" s="358"/>
      <c r="C28" s="337"/>
      <c r="D28" s="310"/>
      <c r="E28" s="310"/>
      <c r="F28" s="176">
        <v>2019</v>
      </c>
      <c r="G28" s="201">
        <f t="shared" si="2"/>
        <v>0</v>
      </c>
      <c r="H28" s="204"/>
      <c r="I28" s="204"/>
      <c r="J28" s="204">
        <f>SUM(J25)</f>
        <v>0</v>
      </c>
      <c r="K28" s="15"/>
      <c r="L28" s="71"/>
    </row>
    <row r="29" spans="1:12" s="3" customFormat="1" ht="10.5" thickBot="1">
      <c r="A29" s="345"/>
      <c r="B29" s="359"/>
      <c r="C29" s="350"/>
      <c r="D29" s="356"/>
      <c r="E29" s="311"/>
      <c r="F29" s="115" t="s">
        <v>50</v>
      </c>
      <c r="G29" s="205">
        <f>SUM(G26:G28)</f>
        <v>43.7</v>
      </c>
      <c r="H29" s="205"/>
      <c r="I29" s="205"/>
      <c r="J29" s="206">
        <f>SUM(J26:J28)</f>
        <v>43.7</v>
      </c>
      <c r="K29" s="177"/>
      <c r="L29" s="71"/>
    </row>
    <row r="30" spans="1:12" s="3" customFormat="1" ht="12" thickBot="1">
      <c r="A30" s="312" t="s">
        <v>53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4"/>
      <c r="L30" s="71"/>
    </row>
    <row r="31" spans="1:12" s="3" customFormat="1" ht="9.75">
      <c r="A31" s="343" t="s">
        <v>54</v>
      </c>
      <c r="B31" s="346" t="s">
        <v>183</v>
      </c>
      <c r="C31" s="349" t="s">
        <v>9</v>
      </c>
      <c r="D31" s="309">
        <v>42736</v>
      </c>
      <c r="E31" s="309">
        <v>43830</v>
      </c>
      <c r="F31" s="173">
        <v>2017</v>
      </c>
      <c r="G31" s="199">
        <f aca="true" t="shared" si="3" ref="G31:G42">SUM(H31:J31)</f>
        <v>20</v>
      </c>
      <c r="H31" s="199"/>
      <c r="I31" s="199"/>
      <c r="J31" s="199">
        <f>1!I22</f>
        <v>20</v>
      </c>
      <c r="K31" s="14"/>
      <c r="L31" s="71"/>
    </row>
    <row r="32" spans="1:12" s="3" customFormat="1" ht="9.75">
      <c r="A32" s="344"/>
      <c r="B32" s="347"/>
      <c r="C32" s="337"/>
      <c r="D32" s="351"/>
      <c r="E32" s="351"/>
      <c r="F32" s="76">
        <v>2018</v>
      </c>
      <c r="G32" s="200">
        <f t="shared" si="3"/>
        <v>0</v>
      </c>
      <c r="H32" s="200"/>
      <c r="I32" s="207"/>
      <c r="J32" s="207">
        <f>1!I23</f>
        <v>0</v>
      </c>
      <c r="K32" s="15"/>
      <c r="L32" s="71"/>
    </row>
    <row r="33" spans="1:12" s="3" customFormat="1" ht="10.5" thickBot="1">
      <c r="A33" s="345"/>
      <c r="B33" s="348"/>
      <c r="C33" s="350"/>
      <c r="D33" s="352"/>
      <c r="E33" s="352"/>
      <c r="F33" s="174">
        <v>2019</v>
      </c>
      <c r="G33" s="202">
        <f t="shared" si="3"/>
        <v>0</v>
      </c>
      <c r="H33" s="202"/>
      <c r="I33" s="207"/>
      <c r="J33" s="207">
        <f>1!I24</f>
        <v>0</v>
      </c>
      <c r="K33" s="16"/>
      <c r="L33" s="71"/>
    </row>
    <row r="34" spans="1:12" s="3" customFormat="1" ht="9.75">
      <c r="A34" s="343" t="s">
        <v>55</v>
      </c>
      <c r="B34" s="346" t="s">
        <v>184</v>
      </c>
      <c r="C34" s="349" t="s">
        <v>9</v>
      </c>
      <c r="D34" s="309">
        <v>42736</v>
      </c>
      <c r="E34" s="309">
        <v>43830</v>
      </c>
      <c r="F34" s="173">
        <v>2017</v>
      </c>
      <c r="G34" s="199">
        <f t="shared" si="3"/>
        <v>35.4</v>
      </c>
      <c r="H34" s="199"/>
      <c r="I34" s="199"/>
      <c r="J34" s="199">
        <f>1!I25</f>
        <v>35.4</v>
      </c>
      <c r="K34" s="14"/>
      <c r="L34" s="71"/>
    </row>
    <row r="35" spans="1:12" s="3" customFormat="1" ht="9.75">
      <c r="A35" s="344"/>
      <c r="B35" s="347"/>
      <c r="C35" s="337"/>
      <c r="D35" s="351"/>
      <c r="E35" s="351"/>
      <c r="F35" s="76">
        <v>2018</v>
      </c>
      <c r="G35" s="200">
        <f t="shared" si="3"/>
        <v>0</v>
      </c>
      <c r="H35" s="200"/>
      <c r="I35" s="200"/>
      <c r="J35" s="207">
        <f>1!I26</f>
        <v>0</v>
      </c>
      <c r="K35" s="15"/>
      <c r="L35" s="71"/>
    </row>
    <row r="36" spans="1:12" s="3" customFormat="1" ht="10.5" thickBot="1">
      <c r="A36" s="345"/>
      <c r="B36" s="348"/>
      <c r="C36" s="350"/>
      <c r="D36" s="352"/>
      <c r="E36" s="352"/>
      <c r="F36" s="174">
        <v>2019</v>
      </c>
      <c r="G36" s="202">
        <f t="shared" si="3"/>
        <v>0</v>
      </c>
      <c r="H36" s="202"/>
      <c r="I36" s="202"/>
      <c r="J36" s="207">
        <f>1!I27</f>
        <v>0</v>
      </c>
      <c r="K36" s="16"/>
      <c r="L36" s="71"/>
    </row>
    <row r="37" spans="1:12" s="3" customFormat="1" ht="9.75">
      <c r="A37" s="343" t="s">
        <v>56</v>
      </c>
      <c r="B37" s="346" t="s">
        <v>15</v>
      </c>
      <c r="C37" s="349" t="s">
        <v>9</v>
      </c>
      <c r="D37" s="309">
        <v>42736</v>
      </c>
      <c r="E37" s="309">
        <v>43830</v>
      </c>
      <c r="F37" s="173">
        <v>2017</v>
      </c>
      <c r="G37" s="199">
        <f t="shared" si="3"/>
        <v>19.4</v>
      </c>
      <c r="H37" s="199"/>
      <c r="I37" s="199"/>
      <c r="J37" s="199">
        <f>1!I28</f>
        <v>19.4</v>
      </c>
      <c r="K37" s="14"/>
      <c r="L37" s="71"/>
    </row>
    <row r="38" spans="1:12" s="3" customFormat="1" ht="9.75">
      <c r="A38" s="344"/>
      <c r="B38" s="347"/>
      <c r="C38" s="337"/>
      <c r="D38" s="351"/>
      <c r="E38" s="351"/>
      <c r="F38" s="76">
        <v>2018</v>
      </c>
      <c r="G38" s="200">
        <f t="shared" si="3"/>
        <v>29.8</v>
      </c>
      <c r="H38" s="200"/>
      <c r="I38" s="200"/>
      <c r="J38" s="207">
        <f>1!I29</f>
        <v>29.8</v>
      </c>
      <c r="K38" s="15"/>
      <c r="L38" s="71"/>
    </row>
    <row r="39" spans="1:12" s="3" customFormat="1" ht="10.5" thickBot="1">
      <c r="A39" s="345"/>
      <c r="B39" s="348"/>
      <c r="C39" s="350"/>
      <c r="D39" s="352"/>
      <c r="E39" s="352"/>
      <c r="F39" s="174">
        <v>2019</v>
      </c>
      <c r="G39" s="202">
        <f t="shared" si="3"/>
        <v>0</v>
      </c>
      <c r="H39" s="202"/>
      <c r="I39" s="202"/>
      <c r="J39" s="207">
        <f>1!I30</f>
        <v>0</v>
      </c>
      <c r="K39" s="16"/>
      <c r="L39" s="71"/>
    </row>
    <row r="40" spans="1:12" s="3" customFormat="1" ht="9.75">
      <c r="A40" s="343"/>
      <c r="B40" s="346" t="s">
        <v>16</v>
      </c>
      <c r="C40" s="349"/>
      <c r="D40" s="309">
        <v>42736</v>
      </c>
      <c r="E40" s="309">
        <v>43830</v>
      </c>
      <c r="F40" s="175">
        <v>2017</v>
      </c>
      <c r="G40" s="199">
        <f t="shared" si="3"/>
        <v>74.8</v>
      </c>
      <c r="H40" s="199"/>
      <c r="I40" s="199"/>
      <c r="J40" s="199">
        <f>SUM(J31+J34+J37)</f>
        <v>74.8</v>
      </c>
      <c r="K40" s="178"/>
      <c r="L40" s="71"/>
    </row>
    <row r="41" spans="1:12" s="3" customFormat="1" ht="9.75">
      <c r="A41" s="344"/>
      <c r="B41" s="358"/>
      <c r="C41" s="337"/>
      <c r="D41" s="310"/>
      <c r="E41" s="310"/>
      <c r="F41" s="260">
        <v>2018</v>
      </c>
      <c r="G41" s="200">
        <f t="shared" si="3"/>
        <v>29.8</v>
      </c>
      <c r="H41" s="200"/>
      <c r="I41" s="200"/>
      <c r="J41" s="200">
        <f>SUM(J32+J35+J38)</f>
        <v>29.8</v>
      </c>
      <c r="K41" s="179"/>
      <c r="L41" s="71"/>
    </row>
    <row r="42" spans="1:12" s="3" customFormat="1" ht="10.5" thickBot="1">
      <c r="A42" s="344"/>
      <c r="B42" s="358"/>
      <c r="C42" s="337"/>
      <c r="D42" s="310"/>
      <c r="E42" s="310"/>
      <c r="F42" s="176">
        <v>2019</v>
      </c>
      <c r="G42" s="202">
        <f t="shared" si="3"/>
        <v>0</v>
      </c>
      <c r="H42" s="204"/>
      <c r="I42" s="204"/>
      <c r="J42" s="204">
        <f>SUM(J33+J36+J39)</f>
        <v>0</v>
      </c>
      <c r="K42" s="179"/>
      <c r="L42" s="71"/>
    </row>
    <row r="43" spans="1:12" s="3" customFormat="1" ht="10.5" thickBot="1">
      <c r="A43" s="345"/>
      <c r="B43" s="359"/>
      <c r="C43" s="350"/>
      <c r="D43" s="356"/>
      <c r="E43" s="311"/>
      <c r="F43" s="115" t="s">
        <v>50</v>
      </c>
      <c r="G43" s="205">
        <f>SUM(G40:G42)</f>
        <v>104.6</v>
      </c>
      <c r="H43" s="205"/>
      <c r="I43" s="205"/>
      <c r="J43" s="206">
        <f>SUM(J40:J42)</f>
        <v>104.6</v>
      </c>
      <c r="K43" s="180"/>
      <c r="L43" s="71"/>
    </row>
    <row r="44" spans="1:12" s="3" customFormat="1" ht="18" customHeight="1" thickBot="1">
      <c r="A44" s="366" t="s">
        <v>57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8"/>
      <c r="L44" s="71"/>
    </row>
    <row r="45" spans="1:12" s="3" customFormat="1" ht="15" customHeight="1">
      <c r="A45" s="343" t="s">
        <v>58</v>
      </c>
      <c r="B45" s="346" t="s">
        <v>185</v>
      </c>
      <c r="C45" s="349" t="s">
        <v>9</v>
      </c>
      <c r="D45" s="309">
        <v>42736</v>
      </c>
      <c r="E45" s="309">
        <v>43830</v>
      </c>
      <c r="F45" s="173">
        <v>2017</v>
      </c>
      <c r="G45" s="199">
        <f aca="true" t="shared" si="4" ref="G45:G53">SUM(H45:J45)</f>
        <v>200.2</v>
      </c>
      <c r="H45" s="199"/>
      <c r="I45" s="199"/>
      <c r="J45" s="199">
        <f>1!I36</f>
        <v>200.2</v>
      </c>
      <c r="K45" s="14"/>
      <c r="L45" s="71"/>
    </row>
    <row r="46" spans="1:12" s="3" customFormat="1" ht="14.25" customHeight="1">
      <c r="A46" s="344"/>
      <c r="B46" s="347"/>
      <c r="C46" s="337"/>
      <c r="D46" s="351"/>
      <c r="E46" s="351"/>
      <c r="F46" s="76">
        <v>2018</v>
      </c>
      <c r="G46" s="200">
        <f t="shared" si="4"/>
        <v>139.4</v>
      </c>
      <c r="H46" s="200"/>
      <c r="I46" s="200"/>
      <c r="J46" s="200">
        <f>1!I37</f>
        <v>139.4</v>
      </c>
      <c r="K46" s="15"/>
      <c r="L46" s="71"/>
    </row>
    <row r="47" spans="1:12" s="3" customFormat="1" ht="16.5" customHeight="1" thickBot="1">
      <c r="A47" s="345"/>
      <c r="B47" s="348"/>
      <c r="C47" s="350"/>
      <c r="D47" s="352"/>
      <c r="E47" s="352"/>
      <c r="F47" s="174">
        <v>2019</v>
      </c>
      <c r="G47" s="202">
        <f t="shared" si="4"/>
        <v>0</v>
      </c>
      <c r="H47" s="202"/>
      <c r="I47" s="202"/>
      <c r="J47" s="202">
        <f>1!I38</f>
        <v>0</v>
      </c>
      <c r="K47" s="16"/>
      <c r="L47" s="71"/>
    </row>
    <row r="48" spans="1:12" s="3" customFormat="1" ht="9.75">
      <c r="A48" s="343" t="s">
        <v>59</v>
      </c>
      <c r="B48" s="346" t="s">
        <v>186</v>
      </c>
      <c r="C48" s="349" t="s">
        <v>9</v>
      </c>
      <c r="D48" s="309">
        <v>42736</v>
      </c>
      <c r="E48" s="309">
        <v>43830</v>
      </c>
      <c r="F48" s="173">
        <v>2017</v>
      </c>
      <c r="G48" s="199">
        <f t="shared" si="4"/>
        <v>45</v>
      </c>
      <c r="H48" s="199"/>
      <c r="I48" s="199"/>
      <c r="J48" s="199">
        <f>1!I39</f>
        <v>45</v>
      </c>
      <c r="K48" s="14"/>
      <c r="L48" s="71"/>
    </row>
    <row r="49" spans="1:12" s="3" customFormat="1" ht="9.75">
      <c r="A49" s="344"/>
      <c r="B49" s="347"/>
      <c r="C49" s="337"/>
      <c r="D49" s="351"/>
      <c r="E49" s="351"/>
      <c r="F49" s="76">
        <v>2018</v>
      </c>
      <c r="G49" s="200">
        <f t="shared" si="4"/>
        <v>8.6</v>
      </c>
      <c r="H49" s="200"/>
      <c r="I49" s="200"/>
      <c r="J49" s="200">
        <f>1!I40</f>
        <v>8.6</v>
      </c>
      <c r="K49" s="15"/>
      <c r="L49" s="71"/>
    </row>
    <row r="50" spans="1:12" s="3" customFormat="1" ht="10.5" thickBot="1">
      <c r="A50" s="345"/>
      <c r="B50" s="348"/>
      <c r="C50" s="350"/>
      <c r="D50" s="352"/>
      <c r="E50" s="352"/>
      <c r="F50" s="174">
        <v>2019</v>
      </c>
      <c r="G50" s="203">
        <f t="shared" si="4"/>
        <v>0</v>
      </c>
      <c r="H50" s="202"/>
      <c r="I50" s="202"/>
      <c r="J50" s="202">
        <f>1!I41</f>
        <v>0</v>
      </c>
      <c r="K50" s="16"/>
      <c r="L50" s="71"/>
    </row>
    <row r="51" spans="1:12" s="3" customFormat="1" ht="9.75">
      <c r="A51" s="343"/>
      <c r="B51" s="346" t="s">
        <v>18</v>
      </c>
      <c r="C51" s="349"/>
      <c r="D51" s="309">
        <v>42736</v>
      </c>
      <c r="E51" s="309">
        <v>43830</v>
      </c>
      <c r="F51" s="175">
        <v>2017</v>
      </c>
      <c r="G51" s="199">
        <f t="shared" si="4"/>
        <v>245.2</v>
      </c>
      <c r="H51" s="199"/>
      <c r="I51" s="199"/>
      <c r="J51" s="199">
        <f>SUM(J45,J48)</f>
        <v>245.2</v>
      </c>
      <c r="K51" s="14"/>
      <c r="L51" s="71"/>
    </row>
    <row r="52" spans="1:12" s="3" customFormat="1" ht="9.75">
      <c r="A52" s="344"/>
      <c r="B52" s="358"/>
      <c r="C52" s="337"/>
      <c r="D52" s="310"/>
      <c r="E52" s="310"/>
      <c r="F52" s="260">
        <v>2018</v>
      </c>
      <c r="G52" s="200">
        <f t="shared" si="4"/>
        <v>148</v>
      </c>
      <c r="H52" s="200"/>
      <c r="I52" s="200"/>
      <c r="J52" s="200">
        <f>SUM(J46,J49)</f>
        <v>148</v>
      </c>
      <c r="K52" s="15"/>
      <c r="L52" s="71"/>
    </row>
    <row r="53" spans="1:12" s="3" customFormat="1" ht="10.5" thickBot="1">
      <c r="A53" s="344"/>
      <c r="B53" s="358"/>
      <c r="C53" s="337"/>
      <c r="D53" s="310"/>
      <c r="E53" s="310"/>
      <c r="F53" s="176">
        <v>2019</v>
      </c>
      <c r="G53" s="203">
        <f t="shared" si="4"/>
        <v>0</v>
      </c>
      <c r="H53" s="204"/>
      <c r="I53" s="204"/>
      <c r="J53" s="204">
        <f>SUM(J47,J50)</f>
        <v>0</v>
      </c>
      <c r="K53" s="15"/>
      <c r="L53" s="71"/>
    </row>
    <row r="54" spans="1:12" s="3" customFormat="1" ht="10.5" thickBot="1">
      <c r="A54" s="345"/>
      <c r="B54" s="359"/>
      <c r="C54" s="350"/>
      <c r="D54" s="356"/>
      <c r="E54" s="311"/>
      <c r="F54" s="115" t="s">
        <v>50</v>
      </c>
      <c r="G54" s="205">
        <f>SUM(G51:G53)</f>
        <v>393.2</v>
      </c>
      <c r="H54" s="205"/>
      <c r="I54" s="205"/>
      <c r="J54" s="206">
        <f>SUM(J51:J53)</f>
        <v>393.2</v>
      </c>
      <c r="K54" s="177"/>
      <c r="L54" s="71"/>
    </row>
    <row r="55" spans="1:12" s="3" customFormat="1" ht="11.25">
      <c r="A55" s="405">
        <v>2</v>
      </c>
      <c r="B55" s="20" t="s">
        <v>60</v>
      </c>
      <c r="C55" s="346" t="s">
        <v>9</v>
      </c>
      <c r="D55" s="309">
        <v>42736</v>
      </c>
      <c r="E55" s="399">
        <v>43830</v>
      </c>
      <c r="F55" s="181">
        <v>2017</v>
      </c>
      <c r="G55" s="194">
        <f>SUM(H55:J55)</f>
        <v>2893.6</v>
      </c>
      <c r="H55" s="208"/>
      <c r="I55" s="208"/>
      <c r="J55" s="208">
        <f>SUM(J63,J83,J94)</f>
        <v>2893.6</v>
      </c>
      <c r="K55" s="76"/>
      <c r="L55" s="71"/>
    </row>
    <row r="56" spans="1:12" s="3" customFormat="1" ht="9.75">
      <c r="A56" s="354"/>
      <c r="B56" s="335" t="s">
        <v>157</v>
      </c>
      <c r="C56" s="358"/>
      <c r="D56" s="310"/>
      <c r="E56" s="331"/>
      <c r="F56" s="259">
        <v>2018</v>
      </c>
      <c r="G56" s="196">
        <f>SUM(H56:J56)</f>
        <v>1609.1000000000001</v>
      </c>
      <c r="H56" s="208"/>
      <c r="I56" s="208"/>
      <c r="J56" s="208">
        <f>SUM(J64,J84,J95)</f>
        <v>1609.1000000000001</v>
      </c>
      <c r="K56" s="76"/>
      <c r="L56" s="71"/>
    </row>
    <row r="57" spans="1:12" s="3" customFormat="1" ht="10.5" thickBot="1">
      <c r="A57" s="354"/>
      <c r="B57" s="335"/>
      <c r="C57" s="358"/>
      <c r="D57" s="310"/>
      <c r="E57" s="331"/>
      <c r="F57" s="182">
        <v>2019</v>
      </c>
      <c r="G57" s="209">
        <f>SUM(H57:J57)</f>
        <v>0</v>
      </c>
      <c r="H57" s="208"/>
      <c r="I57" s="208"/>
      <c r="J57" s="208">
        <f>SUM(J65,J85,J96)</f>
        <v>0</v>
      </c>
      <c r="K57" s="76"/>
      <c r="L57" s="71"/>
    </row>
    <row r="58" spans="1:12" s="7" customFormat="1" ht="10.5" thickBot="1">
      <c r="A58" s="355"/>
      <c r="B58" s="336"/>
      <c r="C58" s="359"/>
      <c r="D58" s="356"/>
      <c r="E58" s="311"/>
      <c r="F58" s="115" t="s">
        <v>50</v>
      </c>
      <c r="G58" s="210">
        <f>SUM(H58:J58)</f>
        <v>4502.7</v>
      </c>
      <c r="H58" s="210"/>
      <c r="I58" s="210"/>
      <c r="J58" s="211">
        <f>SUM(J55:J57)</f>
        <v>4502.7</v>
      </c>
      <c r="K58" s="2"/>
      <c r="L58" s="72"/>
    </row>
    <row r="59" spans="1:12" s="3" customFormat="1" ht="13.5" customHeight="1" thickBot="1">
      <c r="A59" s="312" t="s">
        <v>122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4"/>
      <c r="L59" s="71"/>
    </row>
    <row r="60" spans="1:12" s="3" customFormat="1" ht="13.5" customHeight="1">
      <c r="A60" s="343" t="s">
        <v>61</v>
      </c>
      <c r="B60" s="346" t="s">
        <v>123</v>
      </c>
      <c r="C60" s="349" t="s">
        <v>9</v>
      </c>
      <c r="D60" s="309">
        <v>42736</v>
      </c>
      <c r="E60" s="309">
        <v>43830</v>
      </c>
      <c r="F60" s="173">
        <v>2017</v>
      </c>
      <c r="G60" s="199">
        <f>SUM(H60:J60)</f>
        <v>93</v>
      </c>
      <c r="H60" s="199"/>
      <c r="I60" s="199"/>
      <c r="J60" s="199">
        <f>2!I14</f>
        <v>93</v>
      </c>
      <c r="K60" s="14"/>
      <c r="L60" s="71"/>
    </row>
    <row r="61" spans="1:12" s="3" customFormat="1" ht="13.5" customHeight="1">
      <c r="A61" s="344"/>
      <c r="B61" s="347"/>
      <c r="C61" s="337"/>
      <c r="D61" s="351"/>
      <c r="E61" s="351"/>
      <c r="F61" s="76">
        <v>2018</v>
      </c>
      <c r="G61" s="200">
        <f>SUM(H61:J61)</f>
        <v>0</v>
      </c>
      <c r="H61" s="200"/>
      <c r="I61" s="200"/>
      <c r="J61" s="200">
        <f>2!I15</f>
        <v>0</v>
      </c>
      <c r="K61" s="15"/>
      <c r="L61" s="71"/>
    </row>
    <row r="62" spans="1:12" s="3" customFormat="1" ht="13.5" customHeight="1" thickBot="1">
      <c r="A62" s="345"/>
      <c r="B62" s="348"/>
      <c r="C62" s="350"/>
      <c r="D62" s="352"/>
      <c r="E62" s="352"/>
      <c r="F62" s="174">
        <v>2019</v>
      </c>
      <c r="G62" s="202">
        <f>SUM(H62:J62)</f>
        <v>0</v>
      </c>
      <c r="H62" s="202"/>
      <c r="I62" s="200"/>
      <c r="J62" s="200">
        <f>2!I16</f>
        <v>0</v>
      </c>
      <c r="K62" s="16"/>
      <c r="L62" s="71"/>
    </row>
    <row r="63" spans="1:12" s="3" customFormat="1" ht="12.75" customHeight="1">
      <c r="A63" s="343"/>
      <c r="B63" s="346" t="s">
        <v>10</v>
      </c>
      <c r="C63" s="349"/>
      <c r="D63" s="309">
        <v>42736</v>
      </c>
      <c r="E63" s="309">
        <v>43830</v>
      </c>
      <c r="F63" s="175">
        <v>2017</v>
      </c>
      <c r="G63" s="199">
        <f aca="true" t="shared" si="5" ref="G63:J65">SUM(G60)</f>
        <v>93</v>
      </c>
      <c r="H63" s="199"/>
      <c r="I63" s="199"/>
      <c r="J63" s="199">
        <f t="shared" si="5"/>
        <v>93</v>
      </c>
      <c r="K63" s="14"/>
      <c r="L63" s="71"/>
    </row>
    <row r="64" spans="1:12" s="3" customFormat="1" ht="12" customHeight="1">
      <c r="A64" s="344"/>
      <c r="B64" s="358"/>
      <c r="C64" s="337"/>
      <c r="D64" s="310"/>
      <c r="E64" s="310"/>
      <c r="F64" s="260">
        <v>2018</v>
      </c>
      <c r="G64" s="200">
        <f t="shared" si="5"/>
        <v>0</v>
      </c>
      <c r="H64" s="200"/>
      <c r="I64" s="200"/>
      <c r="J64" s="200">
        <f t="shared" si="5"/>
        <v>0</v>
      </c>
      <c r="K64" s="15"/>
      <c r="L64" s="71"/>
    </row>
    <row r="65" spans="1:12" s="3" customFormat="1" ht="11.25" customHeight="1" thickBot="1">
      <c r="A65" s="344"/>
      <c r="B65" s="358"/>
      <c r="C65" s="337"/>
      <c r="D65" s="310"/>
      <c r="E65" s="310"/>
      <c r="F65" s="176">
        <v>2019</v>
      </c>
      <c r="G65" s="204">
        <f t="shared" si="5"/>
        <v>0</v>
      </c>
      <c r="H65" s="204"/>
      <c r="I65" s="204"/>
      <c r="J65" s="204">
        <f t="shared" si="5"/>
        <v>0</v>
      </c>
      <c r="K65" s="17"/>
      <c r="L65" s="71"/>
    </row>
    <row r="66" spans="1:12" s="3" customFormat="1" ht="10.5" thickBot="1">
      <c r="A66" s="345"/>
      <c r="B66" s="359"/>
      <c r="C66" s="350"/>
      <c r="D66" s="356"/>
      <c r="E66" s="311"/>
      <c r="F66" s="115" t="s">
        <v>50</v>
      </c>
      <c r="G66" s="205">
        <f>SUM(G63:G65)</f>
        <v>93</v>
      </c>
      <c r="H66" s="205"/>
      <c r="I66" s="205"/>
      <c r="J66" s="205">
        <f>SUM(J63:J65)</f>
        <v>93</v>
      </c>
      <c r="K66" s="13"/>
      <c r="L66" s="71"/>
    </row>
    <row r="67" spans="1:12" s="3" customFormat="1" ht="13.5" customHeight="1" thickBot="1">
      <c r="A67" s="312" t="s">
        <v>158</v>
      </c>
      <c r="B67" s="313"/>
      <c r="C67" s="313"/>
      <c r="D67" s="313"/>
      <c r="E67" s="313"/>
      <c r="F67" s="313"/>
      <c r="G67" s="313"/>
      <c r="H67" s="313"/>
      <c r="I67" s="313"/>
      <c r="J67" s="313"/>
      <c r="K67" s="314"/>
      <c r="L67" s="71"/>
    </row>
    <row r="68" spans="1:12" s="3" customFormat="1" ht="9.75">
      <c r="A68" s="343" t="s">
        <v>62</v>
      </c>
      <c r="B68" s="346" t="s">
        <v>187</v>
      </c>
      <c r="C68" s="349" t="s">
        <v>9</v>
      </c>
      <c r="D68" s="309">
        <v>42736</v>
      </c>
      <c r="E68" s="309">
        <v>43830</v>
      </c>
      <c r="F68" s="173">
        <v>2017</v>
      </c>
      <c r="G68" s="199">
        <f aca="true" t="shared" si="6" ref="G68:G85">SUM(H68:J68)</f>
        <v>60</v>
      </c>
      <c r="H68" s="199"/>
      <c r="I68" s="199"/>
      <c r="J68" s="199">
        <f>2!I22</f>
        <v>60</v>
      </c>
      <c r="K68" s="14"/>
      <c r="L68" s="71"/>
    </row>
    <row r="69" spans="1:12" s="3" customFormat="1" ht="9.75">
      <c r="A69" s="344"/>
      <c r="B69" s="347"/>
      <c r="C69" s="337"/>
      <c r="D69" s="351"/>
      <c r="E69" s="351"/>
      <c r="F69" s="76">
        <v>2018</v>
      </c>
      <c r="G69" s="200">
        <f t="shared" si="6"/>
        <v>122</v>
      </c>
      <c r="H69" s="200"/>
      <c r="I69" s="200"/>
      <c r="J69" s="200">
        <f>2!I23</f>
        <v>122</v>
      </c>
      <c r="K69" s="15"/>
      <c r="L69" s="71"/>
    </row>
    <row r="70" spans="1:12" s="3" customFormat="1" ht="10.5" thickBot="1">
      <c r="A70" s="345"/>
      <c r="B70" s="348"/>
      <c r="C70" s="350"/>
      <c r="D70" s="352"/>
      <c r="E70" s="352"/>
      <c r="F70" s="174">
        <v>2019</v>
      </c>
      <c r="G70" s="202">
        <f t="shared" si="6"/>
        <v>0</v>
      </c>
      <c r="H70" s="202"/>
      <c r="I70" s="202"/>
      <c r="J70" s="202">
        <f>2!I24</f>
        <v>0</v>
      </c>
      <c r="K70" s="16"/>
      <c r="L70" s="71"/>
    </row>
    <row r="71" spans="1:12" s="3" customFormat="1" ht="9.75">
      <c r="A71" s="343" t="s">
        <v>159</v>
      </c>
      <c r="B71" s="346" t="s">
        <v>188</v>
      </c>
      <c r="C71" s="349" t="s">
        <v>9</v>
      </c>
      <c r="D71" s="309">
        <v>42736</v>
      </c>
      <c r="E71" s="309">
        <v>43830</v>
      </c>
      <c r="F71" s="173">
        <v>2017</v>
      </c>
      <c r="G71" s="199">
        <f t="shared" si="6"/>
        <v>193.5</v>
      </c>
      <c r="H71" s="199"/>
      <c r="I71" s="199"/>
      <c r="J71" s="199">
        <f>2!I25</f>
        <v>193.5</v>
      </c>
      <c r="K71" s="14"/>
      <c r="L71" s="71"/>
    </row>
    <row r="72" spans="1:12" s="3" customFormat="1" ht="9.75">
      <c r="A72" s="344"/>
      <c r="B72" s="347"/>
      <c r="C72" s="337"/>
      <c r="D72" s="351"/>
      <c r="E72" s="351"/>
      <c r="F72" s="76">
        <v>2018</v>
      </c>
      <c r="G72" s="200">
        <f t="shared" si="6"/>
        <v>144</v>
      </c>
      <c r="H72" s="200"/>
      <c r="I72" s="200"/>
      <c r="J72" s="200">
        <f>2!I26</f>
        <v>144</v>
      </c>
      <c r="K72" s="15"/>
      <c r="L72" s="71"/>
    </row>
    <row r="73" spans="1:12" s="3" customFormat="1" ht="10.5" thickBot="1">
      <c r="A73" s="345"/>
      <c r="B73" s="348"/>
      <c r="C73" s="350"/>
      <c r="D73" s="352"/>
      <c r="E73" s="352"/>
      <c r="F73" s="174">
        <v>2019</v>
      </c>
      <c r="G73" s="202">
        <f t="shared" si="6"/>
        <v>0</v>
      </c>
      <c r="H73" s="202"/>
      <c r="I73" s="202"/>
      <c r="J73" s="202">
        <f>2!I27</f>
        <v>0</v>
      </c>
      <c r="K73" s="16"/>
      <c r="L73" s="71"/>
    </row>
    <row r="74" spans="1:12" s="3" customFormat="1" ht="9.75">
      <c r="A74" s="343" t="s">
        <v>160</v>
      </c>
      <c r="B74" s="346" t="s">
        <v>189</v>
      </c>
      <c r="C74" s="349" t="s">
        <v>9</v>
      </c>
      <c r="D74" s="309">
        <v>42736</v>
      </c>
      <c r="E74" s="309">
        <v>43830</v>
      </c>
      <c r="F74" s="173">
        <v>2017</v>
      </c>
      <c r="G74" s="199">
        <f t="shared" si="6"/>
        <v>68.6</v>
      </c>
      <c r="H74" s="199"/>
      <c r="I74" s="199"/>
      <c r="J74" s="199">
        <f>2!I28</f>
        <v>68.6</v>
      </c>
      <c r="K74" s="14"/>
      <c r="L74" s="71"/>
    </row>
    <row r="75" spans="1:12" s="3" customFormat="1" ht="9.75">
      <c r="A75" s="344"/>
      <c r="B75" s="347"/>
      <c r="C75" s="337"/>
      <c r="D75" s="351"/>
      <c r="E75" s="351"/>
      <c r="F75" s="76">
        <v>2018</v>
      </c>
      <c r="G75" s="200">
        <f t="shared" si="6"/>
        <v>55</v>
      </c>
      <c r="H75" s="200"/>
      <c r="I75" s="200"/>
      <c r="J75" s="200">
        <f>2!I29</f>
        <v>55</v>
      </c>
      <c r="K75" s="15"/>
      <c r="L75" s="71"/>
    </row>
    <row r="76" spans="1:12" s="3" customFormat="1" ht="10.5" thickBot="1">
      <c r="A76" s="345"/>
      <c r="B76" s="348"/>
      <c r="C76" s="350"/>
      <c r="D76" s="352"/>
      <c r="E76" s="352"/>
      <c r="F76" s="174">
        <v>2019</v>
      </c>
      <c r="G76" s="202">
        <f t="shared" si="6"/>
        <v>0</v>
      </c>
      <c r="H76" s="202"/>
      <c r="I76" s="202"/>
      <c r="J76" s="202">
        <f>2!I30</f>
        <v>0</v>
      </c>
      <c r="K76" s="16"/>
      <c r="L76" s="71"/>
    </row>
    <row r="77" spans="1:12" s="3" customFormat="1" ht="9.75">
      <c r="A77" s="343" t="s">
        <v>161</v>
      </c>
      <c r="B77" s="346" t="s">
        <v>190</v>
      </c>
      <c r="C77" s="349" t="s">
        <v>9</v>
      </c>
      <c r="D77" s="309">
        <v>42736</v>
      </c>
      <c r="E77" s="309">
        <v>43830</v>
      </c>
      <c r="F77" s="173">
        <v>2017</v>
      </c>
      <c r="G77" s="199">
        <f t="shared" si="6"/>
        <v>25</v>
      </c>
      <c r="H77" s="199"/>
      <c r="I77" s="199"/>
      <c r="J77" s="199">
        <f>2!I31</f>
        <v>25</v>
      </c>
      <c r="K77" s="14"/>
      <c r="L77" s="71"/>
    </row>
    <row r="78" spans="1:12" s="3" customFormat="1" ht="9.75">
      <c r="A78" s="344"/>
      <c r="B78" s="347"/>
      <c r="C78" s="337"/>
      <c r="D78" s="351"/>
      <c r="E78" s="351"/>
      <c r="F78" s="76">
        <v>2018</v>
      </c>
      <c r="G78" s="200">
        <f t="shared" si="6"/>
        <v>0</v>
      </c>
      <c r="H78" s="200"/>
      <c r="I78" s="200"/>
      <c r="J78" s="200">
        <f>2!I32</f>
        <v>0</v>
      </c>
      <c r="K78" s="15"/>
      <c r="L78" s="71"/>
    </row>
    <row r="79" spans="1:12" s="3" customFormat="1" ht="10.5" thickBot="1">
      <c r="A79" s="345"/>
      <c r="B79" s="348"/>
      <c r="C79" s="350"/>
      <c r="D79" s="352"/>
      <c r="E79" s="352"/>
      <c r="F79" s="174">
        <v>2019</v>
      </c>
      <c r="G79" s="202">
        <f t="shared" si="6"/>
        <v>0</v>
      </c>
      <c r="H79" s="202"/>
      <c r="I79" s="202"/>
      <c r="J79" s="202">
        <f>2!I33</f>
        <v>0</v>
      </c>
      <c r="K79" s="16"/>
      <c r="L79" s="71"/>
    </row>
    <row r="80" spans="1:12" s="3" customFormat="1" ht="9.75">
      <c r="A80" s="343" t="s">
        <v>162</v>
      </c>
      <c r="B80" s="346" t="s">
        <v>202</v>
      </c>
      <c r="C80" s="349" t="s">
        <v>9</v>
      </c>
      <c r="D80" s="309">
        <v>42736</v>
      </c>
      <c r="E80" s="309">
        <v>43830</v>
      </c>
      <c r="F80" s="173">
        <v>2017</v>
      </c>
      <c r="G80" s="199">
        <f t="shared" si="6"/>
        <v>2450</v>
      </c>
      <c r="H80" s="199"/>
      <c r="I80" s="199"/>
      <c r="J80" s="199">
        <f>2!I34</f>
        <v>2450</v>
      </c>
      <c r="K80" s="14"/>
      <c r="L80" s="71"/>
    </row>
    <row r="81" spans="1:12" s="3" customFormat="1" ht="9.75">
      <c r="A81" s="344"/>
      <c r="B81" s="347"/>
      <c r="C81" s="337"/>
      <c r="D81" s="351"/>
      <c r="E81" s="351"/>
      <c r="F81" s="76">
        <v>2018</v>
      </c>
      <c r="G81" s="200">
        <f t="shared" si="6"/>
        <v>1273.7</v>
      </c>
      <c r="H81" s="200"/>
      <c r="I81" s="200"/>
      <c r="J81" s="200">
        <f>2!I35</f>
        <v>1273.7</v>
      </c>
      <c r="K81" s="15"/>
      <c r="L81" s="71"/>
    </row>
    <row r="82" spans="1:12" s="3" customFormat="1" ht="9.75">
      <c r="A82" s="378"/>
      <c r="B82" s="379"/>
      <c r="C82" s="334"/>
      <c r="D82" s="365"/>
      <c r="E82" s="365"/>
      <c r="F82" s="76">
        <v>2019</v>
      </c>
      <c r="G82" s="200">
        <f t="shared" si="6"/>
        <v>0</v>
      </c>
      <c r="H82" s="200"/>
      <c r="I82" s="200"/>
      <c r="J82" s="200">
        <f>2!I36</f>
        <v>0</v>
      </c>
      <c r="K82" s="15"/>
      <c r="L82" s="71"/>
    </row>
    <row r="83" spans="1:12" s="3" customFormat="1" ht="9.75">
      <c r="A83" s="344"/>
      <c r="B83" s="358" t="s">
        <v>16</v>
      </c>
      <c r="C83" s="337"/>
      <c r="D83" s="310">
        <v>42736</v>
      </c>
      <c r="E83" s="310">
        <v>43830</v>
      </c>
      <c r="F83" s="250">
        <v>2017</v>
      </c>
      <c r="G83" s="201">
        <f t="shared" si="6"/>
        <v>2797.1</v>
      </c>
      <c r="H83" s="201"/>
      <c r="I83" s="201"/>
      <c r="J83" s="201">
        <f>SUM(J68,J71,J74,J77,J80)</f>
        <v>2797.1</v>
      </c>
      <c r="K83" s="251"/>
      <c r="L83" s="71"/>
    </row>
    <row r="84" spans="1:12" s="3" customFormat="1" ht="9.75">
      <c r="A84" s="344"/>
      <c r="B84" s="358"/>
      <c r="C84" s="337"/>
      <c r="D84" s="310"/>
      <c r="E84" s="310"/>
      <c r="F84" s="260">
        <v>2018</v>
      </c>
      <c r="G84" s="200">
        <f t="shared" si="6"/>
        <v>1594.7</v>
      </c>
      <c r="H84" s="200"/>
      <c r="I84" s="200"/>
      <c r="J84" s="200">
        <f>SUM(J69,J72,J75,J78,J81)</f>
        <v>1594.7</v>
      </c>
      <c r="K84" s="15"/>
      <c r="L84" s="71"/>
    </row>
    <row r="85" spans="1:12" s="3" customFormat="1" ht="10.5" thickBot="1">
      <c r="A85" s="344"/>
      <c r="B85" s="358"/>
      <c r="C85" s="337"/>
      <c r="D85" s="310"/>
      <c r="E85" s="310"/>
      <c r="F85" s="176">
        <v>2019</v>
      </c>
      <c r="G85" s="200">
        <f t="shared" si="6"/>
        <v>0</v>
      </c>
      <c r="H85" s="212"/>
      <c r="I85" s="212"/>
      <c r="J85" s="212">
        <f>SUM(J70,J73,J76,J79,J82)</f>
        <v>0</v>
      </c>
      <c r="K85" s="17"/>
      <c r="L85" s="71"/>
    </row>
    <row r="86" spans="1:12" s="3" customFormat="1" ht="10.5" thickBot="1">
      <c r="A86" s="345"/>
      <c r="B86" s="359"/>
      <c r="C86" s="350"/>
      <c r="D86" s="356"/>
      <c r="E86" s="311"/>
      <c r="F86" s="115" t="s">
        <v>50</v>
      </c>
      <c r="G86" s="205">
        <f>SUM(G83:G85)</f>
        <v>4391.8</v>
      </c>
      <c r="H86" s="205"/>
      <c r="I86" s="205"/>
      <c r="J86" s="205">
        <f>SUM(J83:J85)</f>
        <v>4391.8</v>
      </c>
      <c r="K86" s="13"/>
      <c r="L86" s="71"/>
    </row>
    <row r="87" spans="1:12" s="3" customFormat="1" ht="13.5" customHeight="1" thickBot="1">
      <c r="A87" s="312" t="s">
        <v>131</v>
      </c>
      <c r="B87" s="313"/>
      <c r="C87" s="313"/>
      <c r="D87" s="313"/>
      <c r="E87" s="313"/>
      <c r="F87" s="313"/>
      <c r="G87" s="313"/>
      <c r="H87" s="313"/>
      <c r="I87" s="313"/>
      <c r="J87" s="313"/>
      <c r="K87" s="314"/>
      <c r="L87" s="71"/>
    </row>
    <row r="88" spans="1:12" s="3" customFormat="1" ht="11.25" customHeight="1">
      <c r="A88" s="343" t="s">
        <v>63</v>
      </c>
      <c r="B88" s="349" t="s">
        <v>64</v>
      </c>
      <c r="C88" s="377" t="s">
        <v>9</v>
      </c>
      <c r="D88" s="413">
        <v>42736</v>
      </c>
      <c r="E88" s="413">
        <v>43830</v>
      </c>
      <c r="F88" s="173">
        <v>2017</v>
      </c>
      <c r="G88" s="199">
        <f aca="true" t="shared" si="7" ref="G88:G100">SUM(H88:J88)</f>
        <v>0</v>
      </c>
      <c r="H88" s="199"/>
      <c r="I88" s="199"/>
      <c r="J88" s="199">
        <f>2!I42</f>
        <v>0</v>
      </c>
      <c r="K88" s="14"/>
      <c r="L88" s="71"/>
    </row>
    <row r="89" spans="1:12" s="3" customFormat="1" ht="11.25" customHeight="1">
      <c r="A89" s="344"/>
      <c r="B89" s="337"/>
      <c r="C89" s="369"/>
      <c r="D89" s="414"/>
      <c r="E89" s="414"/>
      <c r="F89" s="76">
        <v>2018</v>
      </c>
      <c r="G89" s="200">
        <f t="shared" si="7"/>
        <v>0</v>
      </c>
      <c r="H89" s="200"/>
      <c r="I89" s="200"/>
      <c r="J89" s="200">
        <f>2!I43</f>
        <v>0</v>
      </c>
      <c r="K89" s="15"/>
      <c r="L89" s="71"/>
    </row>
    <row r="90" spans="1:12" s="3" customFormat="1" ht="15.75" customHeight="1">
      <c r="A90" s="344"/>
      <c r="B90" s="337"/>
      <c r="C90" s="369"/>
      <c r="D90" s="414"/>
      <c r="E90" s="414"/>
      <c r="F90" s="76">
        <v>2019</v>
      </c>
      <c r="G90" s="200">
        <f t="shared" si="7"/>
        <v>0</v>
      </c>
      <c r="H90" s="103"/>
      <c r="I90" s="103"/>
      <c r="J90" s="200">
        <f>2!I44</f>
        <v>0</v>
      </c>
      <c r="K90" s="15"/>
      <c r="L90" s="71"/>
    </row>
    <row r="91" spans="1:12" s="3" customFormat="1" ht="11.25" customHeight="1">
      <c r="A91" s="344"/>
      <c r="B91" s="337"/>
      <c r="C91" s="369" t="s">
        <v>201</v>
      </c>
      <c r="D91" s="341">
        <v>42736</v>
      </c>
      <c r="E91" s="341">
        <v>43830</v>
      </c>
      <c r="F91" s="76">
        <v>2017</v>
      </c>
      <c r="G91" s="200">
        <f>SUM(H91:J91)</f>
        <v>3.5</v>
      </c>
      <c r="H91" s="200"/>
      <c r="I91" s="200"/>
      <c r="J91" s="200">
        <f>2!I45</f>
        <v>3.5</v>
      </c>
      <c r="K91" s="15"/>
      <c r="L91" s="71"/>
    </row>
    <row r="92" spans="1:12" s="3" customFormat="1" ht="11.25" customHeight="1">
      <c r="A92" s="344"/>
      <c r="B92" s="337"/>
      <c r="C92" s="369"/>
      <c r="D92" s="310"/>
      <c r="E92" s="310"/>
      <c r="F92" s="76">
        <v>2018</v>
      </c>
      <c r="G92" s="200">
        <f>SUM(H92:J92)</f>
        <v>14.4</v>
      </c>
      <c r="H92" s="200"/>
      <c r="I92" s="200"/>
      <c r="J92" s="200">
        <f>2!I46</f>
        <v>14.4</v>
      </c>
      <c r="K92" s="15"/>
      <c r="L92" s="71"/>
    </row>
    <row r="93" spans="1:12" s="3" customFormat="1" ht="15.75" customHeight="1" thickBot="1">
      <c r="A93" s="345"/>
      <c r="B93" s="350"/>
      <c r="C93" s="415"/>
      <c r="D93" s="356"/>
      <c r="E93" s="356"/>
      <c r="F93" s="174">
        <v>2019</v>
      </c>
      <c r="G93" s="202">
        <f>SUM(H93:J93)</f>
        <v>0</v>
      </c>
      <c r="H93" s="237"/>
      <c r="I93" s="237"/>
      <c r="J93" s="202">
        <f>2!I47</f>
        <v>0</v>
      </c>
      <c r="K93" s="16"/>
      <c r="L93" s="71"/>
    </row>
    <row r="94" spans="1:12" s="3" customFormat="1" ht="9.75">
      <c r="A94" s="343"/>
      <c r="B94" s="346" t="s">
        <v>18</v>
      </c>
      <c r="C94" s="349"/>
      <c r="D94" s="309">
        <v>42736</v>
      </c>
      <c r="E94" s="399">
        <v>43830</v>
      </c>
      <c r="F94" s="173">
        <v>2017</v>
      </c>
      <c r="G94" s="199">
        <f t="shared" si="7"/>
        <v>3.5</v>
      </c>
      <c r="H94" s="199"/>
      <c r="I94" s="199"/>
      <c r="J94" s="199">
        <f>SUM(J88)+J91</f>
        <v>3.5</v>
      </c>
      <c r="K94" s="14"/>
      <c r="L94" s="71"/>
    </row>
    <row r="95" spans="1:12" s="3" customFormat="1" ht="9.75">
      <c r="A95" s="344"/>
      <c r="B95" s="358"/>
      <c r="C95" s="337"/>
      <c r="D95" s="310"/>
      <c r="E95" s="331"/>
      <c r="F95" s="76">
        <v>2018</v>
      </c>
      <c r="G95" s="200">
        <f t="shared" si="7"/>
        <v>14.4</v>
      </c>
      <c r="H95" s="200"/>
      <c r="I95" s="200"/>
      <c r="J95" s="200">
        <f>SUM(J89)+J92</f>
        <v>14.4</v>
      </c>
      <c r="K95" s="15"/>
      <c r="L95" s="71"/>
    </row>
    <row r="96" spans="1:12" s="3" customFormat="1" ht="10.5" thickBot="1">
      <c r="A96" s="344"/>
      <c r="B96" s="358"/>
      <c r="C96" s="337"/>
      <c r="D96" s="310"/>
      <c r="E96" s="331"/>
      <c r="F96" s="174">
        <v>2019</v>
      </c>
      <c r="G96" s="200">
        <f t="shared" si="7"/>
        <v>0</v>
      </c>
      <c r="H96" s="201"/>
      <c r="I96" s="201"/>
      <c r="J96" s="201">
        <f>SUM(J90)+J93</f>
        <v>0</v>
      </c>
      <c r="K96" s="17"/>
      <c r="L96" s="71"/>
    </row>
    <row r="97" spans="1:12" s="3" customFormat="1" ht="10.5" thickBot="1">
      <c r="A97" s="345"/>
      <c r="B97" s="359"/>
      <c r="C97" s="350"/>
      <c r="D97" s="356"/>
      <c r="E97" s="311"/>
      <c r="F97" s="115" t="s">
        <v>50</v>
      </c>
      <c r="G97" s="205">
        <f>SUM(G94:G96)</f>
        <v>17.9</v>
      </c>
      <c r="H97" s="205"/>
      <c r="I97" s="205"/>
      <c r="J97" s="205">
        <f>SUM(J94:J96)</f>
        <v>17.9</v>
      </c>
      <c r="K97" s="13"/>
      <c r="L97" s="71"/>
    </row>
    <row r="98" spans="1:12" s="3" customFormat="1" ht="11.25">
      <c r="A98" s="405">
        <v>3</v>
      </c>
      <c r="B98" s="18" t="s">
        <v>65</v>
      </c>
      <c r="C98" s="346" t="s">
        <v>116</v>
      </c>
      <c r="D98" s="309">
        <v>42736</v>
      </c>
      <c r="E98" s="399">
        <v>43830</v>
      </c>
      <c r="F98" s="181">
        <v>2017</v>
      </c>
      <c r="G98" s="194">
        <f t="shared" si="7"/>
        <v>2864</v>
      </c>
      <c r="H98" s="196"/>
      <c r="I98" s="196">
        <f aca="true" t="shared" si="8" ref="I98:J100">SUM(I103)</f>
        <v>2577.6</v>
      </c>
      <c r="J98" s="196">
        <f t="shared" si="8"/>
        <v>286.4</v>
      </c>
      <c r="K98" s="76"/>
      <c r="L98" s="71"/>
    </row>
    <row r="99" spans="1:12" s="3" customFormat="1" ht="9.75">
      <c r="A99" s="354"/>
      <c r="B99" s="335" t="s">
        <v>163</v>
      </c>
      <c r="C99" s="358"/>
      <c r="D99" s="310"/>
      <c r="E99" s="331"/>
      <c r="F99" s="259">
        <v>2018</v>
      </c>
      <c r="G99" s="196">
        <f t="shared" si="7"/>
        <v>0</v>
      </c>
      <c r="H99" s="196"/>
      <c r="I99" s="196">
        <f t="shared" si="8"/>
        <v>0</v>
      </c>
      <c r="J99" s="196">
        <f t="shared" si="8"/>
        <v>0</v>
      </c>
      <c r="K99" s="76"/>
      <c r="L99" s="71"/>
    </row>
    <row r="100" spans="1:12" s="3" customFormat="1" ht="10.5" thickBot="1">
      <c r="A100" s="354"/>
      <c r="B100" s="335"/>
      <c r="C100" s="358"/>
      <c r="D100" s="310"/>
      <c r="E100" s="331"/>
      <c r="F100" s="182">
        <v>2019</v>
      </c>
      <c r="G100" s="196">
        <f t="shared" si="7"/>
        <v>0</v>
      </c>
      <c r="H100" s="196"/>
      <c r="I100" s="196">
        <f t="shared" si="8"/>
        <v>0</v>
      </c>
      <c r="J100" s="196">
        <f t="shared" si="8"/>
        <v>0</v>
      </c>
      <c r="K100" s="76"/>
      <c r="L100" s="71"/>
    </row>
    <row r="101" spans="1:12" s="7" customFormat="1" ht="10.5" thickBot="1">
      <c r="A101" s="355"/>
      <c r="B101" s="336"/>
      <c r="C101" s="359"/>
      <c r="D101" s="356"/>
      <c r="E101" s="311"/>
      <c r="F101" s="1" t="s">
        <v>50</v>
      </c>
      <c r="G101" s="210">
        <f>SUM(H101:J101)</f>
        <v>2864</v>
      </c>
      <c r="H101" s="210"/>
      <c r="I101" s="210">
        <f>SUM(I98:I100)</f>
        <v>2577.6</v>
      </c>
      <c r="J101" s="211">
        <f>SUM(J98:J100)</f>
        <v>286.4</v>
      </c>
      <c r="K101" s="2"/>
      <c r="L101" s="72"/>
    </row>
    <row r="102" spans="1:12" s="3" customFormat="1" ht="13.5" customHeight="1" thickBot="1">
      <c r="A102" s="312" t="s">
        <v>200</v>
      </c>
      <c r="B102" s="313"/>
      <c r="C102" s="313"/>
      <c r="D102" s="313"/>
      <c r="E102" s="313"/>
      <c r="F102" s="313"/>
      <c r="G102" s="313"/>
      <c r="H102" s="313"/>
      <c r="I102" s="313"/>
      <c r="J102" s="313"/>
      <c r="K102" s="314"/>
      <c r="L102" s="71"/>
    </row>
    <row r="103" spans="1:11" s="23" customFormat="1" ht="9.75">
      <c r="A103" s="374" t="s">
        <v>164</v>
      </c>
      <c r="B103" s="357" t="s">
        <v>133</v>
      </c>
      <c r="C103" s="333" t="s">
        <v>134</v>
      </c>
      <c r="D103" s="309">
        <v>42736</v>
      </c>
      <c r="E103" s="309">
        <v>43830</v>
      </c>
      <c r="F103" s="256">
        <v>2017</v>
      </c>
      <c r="G103" s="107">
        <f aca="true" t="shared" si="9" ref="G103:G109">SUM(H103:K103)</f>
        <v>2864</v>
      </c>
      <c r="H103" s="107"/>
      <c r="I103" s="107">
        <f>3!H14</f>
        <v>2577.6</v>
      </c>
      <c r="J103" s="107">
        <f>3!I14</f>
        <v>286.4</v>
      </c>
      <c r="K103" s="369"/>
    </row>
    <row r="104" spans="1:11" s="23" customFormat="1" ht="9.75">
      <c r="A104" s="373"/>
      <c r="B104" s="358"/>
      <c r="C104" s="337"/>
      <c r="D104" s="310"/>
      <c r="E104" s="310"/>
      <c r="F104" s="256">
        <v>2018</v>
      </c>
      <c r="G104" s="107">
        <f t="shared" si="9"/>
        <v>0</v>
      </c>
      <c r="H104" s="107"/>
      <c r="I104" s="107">
        <f>3!H15</f>
        <v>0</v>
      </c>
      <c r="J104" s="107">
        <f>3!I15</f>
        <v>0</v>
      </c>
      <c r="K104" s="369"/>
    </row>
    <row r="105" spans="1:11" s="23" customFormat="1" ht="10.5" thickBot="1">
      <c r="A105" s="373"/>
      <c r="B105" s="358"/>
      <c r="C105" s="337"/>
      <c r="D105" s="310"/>
      <c r="E105" s="310"/>
      <c r="F105" s="119">
        <v>2019</v>
      </c>
      <c r="G105" s="112">
        <f t="shared" si="9"/>
        <v>0</v>
      </c>
      <c r="H105" s="112"/>
      <c r="I105" s="112">
        <f>3!H16</f>
        <v>0</v>
      </c>
      <c r="J105" s="112">
        <f>3!I16</f>
        <v>0</v>
      </c>
      <c r="K105" s="333"/>
    </row>
    <row r="106" spans="1:11" s="23" customFormat="1" ht="10.5" thickBot="1">
      <c r="A106" s="375"/>
      <c r="B106" s="409"/>
      <c r="C106" s="334"/>
      <c r="D106" s="342"/>
      <c r="E106" s="332"/>
      <c r="F106" s="126" t="s">
        <v>19</v>
      </c>
      <c r="G106" s="171">
        <f t="shared" si="9"/>
        <v>2864</v>
      </c>
      <c r="H106" s="171"/>
      <c r="I106" s="171">
        <f>SUM(I103:I105)</f>
        <v>2577.6</v>
      </c>
      <c r="J106" s="171">
        <f>SUM(J103:J105)</f>
        <v>286.4</v>
      </c>
      <c r="K106" s="117"/>
    </row>
    <row r="107" spans="1:11" s="23" customFormat="1" ht="9.75">
      <c r="A107" s="374" t="s">
        <v>165</v>
      </c>
      <c r="B107" s="376" t="s">
        <v>191</v>
      </c>
      <c r="C107" s="369" t="s">
        <v>115</v>
      </c>
      <c r="D107" s="371">
        <v>42736</v>
      </c>
      <c r="E107" s="371">
        <v>43830</v>
      </c>
      <c r="F107" s="255">
        <v>2017</v>
      </c>
      <c r="G107" s="116">
        <f t="shared" si="9"/>
        <v>1590</v>
      </c>
      <c r="H107" s="116"/>
      <c r="I107" s="116">
        <f>3!H18</f>
        <v>1431</v>
      </c>
      <c r="J107" s="116">
        <f>3!I18</f>
        <v>159</v>
      </c>
      <c r="K107" s="255"/>
    </row>
    <row r="108" spans="1:11" s="23" customFormat="1" ht="9.75">
      <c r="A108" s="373"/>
      <c r="B108" s="376"/>
      <c r="C108" s="369"/>
      <c r="D108" s="337"/>
      <c r="E108" s="337"/>
      <c r="F108" s="253">
        <v>2018</v>
      </c>
      <c r="G108" s="107">
        <f t="shared" si="9"/>
        <v>0</v>
      </c>
      <c r="H108" s="107"/>
      <c r="I108" s="107">
        <f>3!H19</f>
        <v>0</v>
      </c>
      <c r="J108" s="107">
        <f>3!I19</f>
        <v>0</v>
      </c>
      <c r="K108" s="253"/>
    </row>
    <row r="109" spans="1:11" s="23" customFormat="1" ht="9.75">
      <c r="A109" s="375"/>
      <c r="B109" s="376"/>
      <c r="C109" s="369"/>
      <c r="D109" s="334"/>
      <c r="E109" s="334"/>
      <c r="F109" s="253">
        <v>2019</v>
      </c>
      <c r="G109" s="107">
        <f t="shared" si="9"/>
        <v>0</v>
      </c>
      <c r="H109" s="107"/>
      <c r="I109" s="107">
        <f>3!H20</f>
        <v>0</v>
      </c>
      <c r="J109" s="107">
        <f>3!I20</f>
        <v>0</v>
      </c>
      <c r="K109" s="253"/>
    </row>
    <row r="110" spans="1:11" s="23" customFormat="1" ht="9.75">
      <c r="A110" s="373" t="s">
        <v>166</v>
      </c>
      <c r="B110" s="358" t="s">
        <v>192</v>
      </c>
      <c r="C110" s="337" t="s">
        <v>139</v>
      </c>
      <c r="D110" s="371">
        <v>42736</v>
      </c>
      <c r="E110" s="371">
        <v>43830</v>
      </c>
      <c r="F110" s="255">
        <v>2017</v>
      </c>
      <c r="G110" s="116">
        <f aca="true" t="shared" si="10" ref="G110:G123">SUM(H110:K110)</f>
        <v>150</v>
      </c>
      <c r="H110" s="116"/>
      <c r="I110" s="116">
        <f>3!H21</f>
        <v>135</v>
      </c>
      <c r="J110" s="116">
        <f>3!I21</f>
        <v>15</v>
      </c>
      <c r="K110" s="255"/>
    </row>
    <row r="111" spans="1:11" s="23" customFormat="1" ht="9.75">
      <c r="A111" s="373"/>
      <c r="B111" s="358"/>
      <c r="C111" s="337"/>
      <c r="D111" s="337"/>
      <c r="E111" s="337"/>
      <c r="F111" s="253">
        <v>2018</v>
      </c>
      <c r="G111" s="107">
        <f t="shared" si="10"/>
        <v>0</v>
      </c>
      <c r="H111" s="107"/>
      <c r="I111" s="107">
        <f>3!H22</f>
        <v>0</v>
      </c>
      <c r="J111" s="107">
        <f>3!I22</f>
        <v>0</v>
      </c>
      <c r="K111" s="253"/>
    </row>
    <row r="112" spans="1:11" s="23" customFormat="1" ht="9.75">
      <c r="A112" s="373"/>
      <c r="B112" s="358"/>
      <c r="C112" s="337"/>
      <c r="D112" s="334"/>
      <c r="E112" s="334"/>
      <c r="F112" s="253">
        <v>2019</v>
      </c>
      <c r="G112" s="107">
        <f t="shared" si="10"/>
        <v>0</v>
      </c>
      <c r="H112" s="107"/>
      <c r="I112" s="107">
        <f>3!H23</f>
        <v>0</v>
      </c>
      <c r="J112" s="107">
        <f>3!I23</f>
        <v>0</v>
      </c>
      <c r="K112" s="253"/>
    </row>
    <row r="113" spans="1:11" s="23" customFormat="1" ht="9.75">
      <c r="A113" s="374" t="s">
        <v>168</v>
      </c>
      <c r="B113" s="357" t="s">
        <v>193</v>
      </c>
      <c r="C113" s="333" t="s">
        <v>139</v>
      </c>
      <c r="D113" s="371">
        <v>42736</v>
      </c>
      <c r="E113" s="371">
        <v>43830</v>
      </c>
      <c r="F113" s="253">
        <v>2017</v>
      </c>
      <c r="G113" s="107">
        <f t="shared" si="10"/>
        <v>1124</v>
      </c>
      <c r="H113" s="107"/>
      <c r="I113" s="107">
        <f>3!H24</f>
        <v>1011.6</v>
      </c>
      <c r="J113" s="107">
        <f>3!I24</f>
        <v>112.4</v>
      </c>
      <c r="K113" s="253"/>
    </row>
    <row r="114" spans="1:11" s="23" customFormat="1" ht="9.75">
      <c r="A114" s="373"/>
      <c r="B114" s="358"/>
      <c r="C114" s="337"/>
      <c r="D114" s="337"/>
      <c r="E114" s="337"/>
      <c r="F114" s="253">
        <v>2018</v>
      </c>
      <c r="G114" s="107">
        <f t="shared" si="10"/>
        <v>0</v>
      </c>
      <c r="H114" s="107"/>
      <c r="I114" s="107">
        <f>3!H25</f>
        <v>0</v>
      </c>
      <c r="J114" s="107">
        <f>3!I25</f>
        <v>0</v>
      </c>
      <c r="K114" s="253"/>
    </row>
    <row r="115" spans="1:11" s="23" customFormat="1" ht="9.75">
      <c r="A115" s="373"/>
      <c r="B115" s="358"/>
      <c r="C115" s="337"/>
      <c r="D115" s="337"/>
      <c r="E115" s="334"/>
      <c r="F115" s="253">
        <v>2019</v>
      </c>
      <c r="G115" s="107">
        <f t="shared" si="10"/>
        <v>0</v>
      </c>
      <c r="H115" s="107"/>
      <c r="I115" s="107">
        <f>3!H26</f>
        <v>0</v>
      </c>
      <c r="J115" s="107">
        <f>3!I26</f>
        <v>0</v>
      </c>
      <c r="K115" s="253"/>
    </row>
    <row r="116" spans="1:11" s="23" customFormat="1" ht="9.75">
      <c r="A116" s="369"/>
      <c r="B116" s="372" t="s">
        <v>10</v>
      </c>
      <c r="C116" s="369"/>
      <c r="D116" s="369"/>
      <c r="E116" s="369"/>
      <c r="F116" s="145">
        <v>2017</v>
      </c>
      <c r="G116" s="107">
        <f t="shared" si="10"/>
        <v>2864</v>
      </c>
      <c r="H116" s="107"/>
      <c r="I116" s="107">
        <f aca="true" t="shared" si="11" ref="I116:J118">SUM(I107,I110,I113)</f>
        <v>2577.6</v>
      </c>
      <c r="J116" s="107">
        <f t="shared" si="11"/>
        <v>286.4</v>
      </c>
      <c r="K116" s="253"/>
    </row>
    <row r="117" spans="1:11" s="23" customFormat="1" ht="9.75">
      <c r="A117" s="369"/>
      <c r="B117" s="372"/>
      <c r="C117" s="369"/>
      <c r="D117" s="369"/>
      <c r="E117" s="369"/>
      <c r="F117" s="145">
        <v>2018</v>
      </c>
      <c r="G117" s="107">
        <f t="shared" si="10"/>
        <v>0</v>
      </c>
      <c r="H117" s="107"/>
      <c r="I117" s="107">
        <f t="shared" si="11"/>
        <v>0</v>
      </c>
      <c r="J117" s="107">
        <f t="shared" si="11"/>
        <v>0</v>
      </c>
      <c r="K117" s="253"/>
    </row>
    <row r="118" spans="1:11" s="23" customFormat="1" ht="10.5" thickBot="1">
      <c r="A118" s="369"/>
      <c r="B118" s="372"/>
      <c r="C118" s="369"/>
      <c r="D118" s="369"/>
      <c r="E118" s="369"/>
      <c r="F118" s="77">
        <v>2019</v>
      </c>
      <c r="G118" s="112">
        <f t="shared" si="10"/>
        <v>0</v>
      </c>
      <c r="H118" s="112"/>
      <c r="I118" s="112">
        <f t="shared" si="11"/>
        <v>0</v>
      </c>
      <c r="J118" s="112">
        <f t="shared" si="11"/>
        <v>0</v>
      </c>
      <c r="K118" s="254"/>
    </row>
    <row r="119" spans="1:11" s="23" customFormat="1" ht="10.5" thickBot="1">
      <c r="A119" s="369"/>
      <c r="B119" s="372"/>
      <c r="C119" s="369"/>
      <c r="D119" s="369"/>
      <c r="E119" s="370"/>
      <c r="F119" s="111" t="s">
        <v>11</v>
      </c>
      <c r="G119" s="113">
        <f t="shared" si="10"/>
        <v>2864</v>
      </c>
      <c r="H119" s="113"/>
      <c r="I119" s="113">
        <f>SUM(I116:I118)</f>
        <v>2577.6</v>
      </c>
      <c r="J119" s="113">
        <f>SUM(J116:J118)</f>
        <v>286.4</v>
      </c>
      <c r="K119" s="117"/>
    </row>
    <row r="120" spans="1:12" s="3" customFormat="1" ht="12" customHeight="1">
      <c r="A120" s="363">
        <v>4</v>
      </c>
      <c r="B120" s="169" t="s">
        <v>66</v>
      </c>
      <c r="C120" s="337" t="s">
        <v>9</v>
      </c>
      <c r="D120" s="310">
        <v>42736</v>
      </c>
      <c r="E120" s="331">
        <v>43830</v>
      </c>
      <c r="F120" s="118">
        <v>2017</v>
      </c>
      <c r="G120" s="242">
        <f t="shared" si="10"/>
        <v>41114.59999999999</v>
      </c>
      <c r="H120" s="213"/>
      <c r="I120" s="213">
        <f>I140</f>
        <v>41114.59999999999</v>
      </c>
      <c r="J120" s="195"/>
      <c r="K120" s="258"/>
      <c r="L120" s="71"/>
    </row>
    <row r="121" spans="1:12" s="3" customFormat="1" ht="15.75" customHeight="1">
      <c r="A121" s="364"/>
      <c r="B121" s="335" t="s">
        <v>169</v>
      </c>
      <c r="C121" s="337"/>
      <c r="D121" s="310"/>
      <c r="E121" s="331"/>
      <c r="F121" s="256">
        <v>2018</v>
      </c>
      <c r="G121" s="243">
        <f t="shared" si="10"/>
        <v>18860</v>
      </c>
      <c r="H121" s="214"/>
      <c r="I121" s="214">
        <f>I141</f>
        <v>18860</v>
      </c>
      <c r="J121" s="196"/>
      <c r="K121" s="168"/>
      <c r="L121" s="71"/>
    </row>
    <row r="122" spans="1:12" s="3" customFormat="1" ht="15.75" customHeight="1" thickBot="1">
      <c r="A122" s="364"/>
      <c r="B122" s="335"/>
      <c r="C122" s="337"/>
      <c r="D122" s="310"/>
      <c r="E122" s="331"/>
      <c r="F122" s="119">
        <v>2019</v>
      </c>
      <c r="G122" s="244">
        <f t="shared" si="10"/>
        <v>0</v>
      </c>
      <c r="H122" s="215"/>
      <c r="I122" s="215">
        <f>I142</f>
        <v>0</v>
      </c>
      <c r="J122" s="216"/>
      <c r="K122" s="170"/>
      <c r="L122" s="71"/>
    </row>
    <row r="123" spans="1:12" s="3" customFormat="1" ht="15.75" customHeight="1" thickBot="1">
      <c r="A123" s="353"/>
      <c r="B123" s="335"/>
      <c r="C123" s="337"/>
      <c r="D123" s="310"/>
      <c r="E123" s="331"/>
      <c r="F123" s="111" t="s">
        <v>11</v>
      </c>
      <c r="G123" s="113">
        <f t="shared" si="10"/>
        <v>59974.59999999999</v>
      </c>
      <c r="H123" s="159"/>
      <c r="I123" s="159">
        <f>SUM(I120:I122)</f>
        <v>59974.59999999999</v>
      </c>
      <c r="J123" s="159"/>
      <c r="K123" s="69"/>
      <c r="L123" s="71"/>
    </row>
    <row r="124" spans="1:12" s="3" customFormat="1" ht="15.75" customHeight="1">
      <c r="A124" s="360" t="s">
        <v>177</v>
      </c>
      <c r="B124" s="361"/>
      <c r="C124" s="361"/>
      <c r="D124" s="361"/>
      <c r="E124" s="361"/>
      <c r="F124" s="362"/>
      <c r="G124" s="362"/>
      <c r="H124" s="362"/>
      <c r="I124" s="362"/>
      <c r="J124" s="362"/>
      <c r="K124" s="362"/>
      <c r="L124" s="71"/>
    </row>
    <row r="125" spans="1:12" s="3" customFormat="1" ht="33" customHeight="1">
      <c r="A125" s="380" t="s">
        <v>170</v>
      </c>
      <c r="B125" s="381" t="s">
        <v>194</v>
      </c>
      <c r="C125" s="333" t="s">
        <v>9</v>
      </c>
      <c r="D125" s="341">
        <v>42736</v>
      </c>
      <c r="E125" s="341">
        <v>43830</v>
      </c>
      <c r="F125" s="253">
        <v>2017</v>
      </c>
      <c r="G125" s="201">
        <f>SUM(H125:J125)</f>
        <v>1715.6</v>
      </c>
      <c r="H125" s="201"/>
      <c r="I125" s="200">
        <f>4!H14</f>
        <v>1715.6</v>
      </c>
      <c r="J125" s="201"/>
      <c r="K125" s="68"/>
      <c r="L125" s="71"/>
    </row>
    <row r="126" spans="1:12" s="3" customFormat="1" ht="33" customHeight="1">
      <c r="A126" s="344"/>
      <c r="B126" s="382"/>
      <c r="C126" s="337"/>
      <c r="D126" s="310"/>
      <c r="E126" s="310"/>
      <c r="F126" s="253">
        <v>2018</v>
      </c>
      <c r="G126" s="201">
        <f>SUM(H126:J126)</f>
        <v>1072</v>
      </c>
      <c r="H126" s="201"/>
      <c r="I126" s="200">
        <f>4!H15</f>
        <v>1072</v>
      </c>
      <c r="J126" s="201"/>
      <c r="K126" s="68"/>
      <c r="L126" s="71"/>
    </row>
    <row r="127" spans="1:12" s="3" customFormat="1" ht="36" customHeight="1">
      <c r="A127" s="378"/>
      <c r="B127" s="383"/>
      <c r="C127" s="334"/>
      <c r="D127" s="365"/>
      <c r="E127" s="365"/>
      <c r="F127" s="253">
        <v>2019</v>
      </c>
      <c r="G127" s="200">
        <f>SUM(H127:J127)</f>
        <v>0</v>
      </c>
      <c r="H127" s="200"/>
      <c r="I127" s="200">
        <f>4!H16</f>
        <v>0</v>
      </c>
      <c r="J127" s="200"/>
      <c r="K127" s="68"/>
      <c r="L127" s="71"/>
    </row>
    <row r="128" spans="1:12" s="36" customFormat="1" ht="9.75">
      <c r="A128" s="303" t="s">
        <v>171</v>
      </c>
      <c r="B128" s="406" t="s">
        <v>174</v>
      </c>
      <c r="C128" s="294" t="s">
        <v>9</v>
      </c>
      <c r="D128" s="341">
        <v>42736</v>
      </c>
      <c r="E128" s="400">
        <v>43830</v>
      </c>
      <c r="F128" s="253">
        <v>2017</v>
      </c>
      <c r="G128" s="100">
        <f aca="true" t="shared" si="12" ref="G128:G136">SUM(H128:K128)</f>
        <v>36099</v>
      </c>
      <c r="H128" s="102"/>
      <c r="I128" s="200">
        <f>4!H17</f>
        <v>36099</v>
      </c>
      <c r="J128" s="102"/>
      <c r="K128" s="62"/>
      <c r="L128" s="74"/>
    </row>
    <row r="129" spans="1:12" s="36" customFormat="1" ht="9.75">
      <c r="A129" s="304"/>
      <c r="B129" s="407"/>
      <c r="C129" s="295"/>
      <c r="D129" s="310"/>
      <c r="E129" s="401"/>
      <c r="F129" s="253">
        <v>2018</v>
      </c>
      <c r="G129" s="100">
        <f t="shared" si="12"/>
        <v>16349.3</v>
      </c>
      <c r="H129" s="102"/>
      <c r="I129" s="200">
        <f>4!H18</f>
        <v>16349.3</v>
      </c>
      <c r="J129" s="102"/>
      <c r="K129" s="62"/>
      <c r="L129" s="74"/>
    </row>
    <row r="130" spans="1:12" s="36" customFormat="1" ht="9.75">
      <c r="A130" s="305"/>
      <c r="B130" s="408"/>
      <c r="C130" s="296"/>
      <c r="D130" s="365"/>
      <c r="E130" s="402"/>
      <c r="F130" s="253">
        <v>2019</v>
      </c>
      <c r="G130" s="100">
        <f t="shared" si="12"/>
        <v>0</v>
      </c>
      <c r="H130" s="102"/>
      <c r="I130" s="200">
        <f>4!H19</f>
        <v>0</v>
      </c>
      <c r="J130" s="102"/>
      <c r="K130" s="62"/>
      <c r="L130" s="74"/>
    </row>
    <row r="131" spans="1:12" s="36" customFormat="1" ht="9.75">
      <c r="A131" s="303" t="s">
        <v>172</v>
      </c>
      <c r="B131" s="406" t="s">
        <v>195</v>
      </c>
      <c r="C131" s="294" t="s">
        <v>9</v>
      </c>
      <c r="D131" s="341">
        <v>42736</v>
      </c>
      <c r="E131" s="400">
        <v>43830</v>
      </c>
      <c r="F131" s="253">
        <v>2017</v>
      </c>
      <c r="G131" s="100">
        <f t="shared" si="12"/>
        <v>977.2</v>
      </c>
      <c r="H131" s="102"/>
      <c r="I131" s="200">
        <f>4!H20</f>
        <v>977.2</v>
      </c>
      <c r="J131" s="102"/>
      <c r="K131" s="62"/>
      <c r="L131" s="74"/>
    </row>
    <row r="132" spans="1:12" s="36" customFormat="1" ht="9.75">
      <c r="A132" s="304"/>
      <c r="B132" s="407"/>
      <c r="C132" s="295"/>
      <c r="D132" s="310"/>
      <c r="E132" s="401"/>
      <c r="F132" s="253">
        <v>2018</v>
      </c>
      <c r="G132" s="100">
        <f t="shared" si="12"/>
        <v>419.3</v>
      </c>
      <c r="H132" s="102"/>
      <c r="I132" s="200">
        <f>4!H21</f>
        <v>419.3</v>
      </c>
      <c r="J132" s="102"/>
      <c r="K132" s="62"/>
      <c r="L132" s="74"/>
    </row>
    <row r="133" spans="1:12" s="36" customFormat="1" ht="9.75">
      <c r="A133" s="305"/>
      <c r="B133" s="408"/>
      <c r="C133" s="296"/>
      <c r="D133" s="365"/>
      <c r="E133" s="402"/>
      <c r="F133" s="253">
        <v>2019</v>
      </c>
      <c r="G133" s="100">
        <f t="shared" si="12"/>
        <v>0</v>
      </c>
      <c r="H133" s="102"/>
      <c r="I133" s="200">
        <f>4!H22</f>
        <v>0</v>
      </c>
      <c r="J133" s="102"/>
      <c r="K133" s="62"/>
      <c r="L133" s="74"/>
    </row>
    <row r="134" spans="1:12" s="36" customFormat="1" ht="9.75">
      <c r="A134" s="303" t="s">
        <v>173</v>
      </c>
      <c r="B134" s="406" t="s">
        <v>92</v>
      </c>
      <c r="C134" s="294" t="s">
        <v>9</v>
      </c>
      <c r="D134" s="341">
        <v>42736</v>
      </c>
      <c r="E134" s="400">
        <v>43830</v>
      </c>
      <c r="F134" s="253">
        <v>2017</v>
      </c>
      <c r="G134" s="100">
        <f t="shared" si="12"/>
        <v>890.2</v>
      </c>
      <c r="H134" s="102"/>
      <c r="I134" s="200">
        <f>4!H23</f>
        <v>890.2</v>
      </c>
      <c r="J134" s="102"/>
      <c r="K134" s="62"/>
      <c r="L134" s="74"/>
    </row>
    <row r="135" spans="1:12" s="36" customFormat="1" ht="9.75">
      <c r="A135" s="304"/>
      <c r="B135" s="407"/>
      <c r="C135" s="295"/>
      <c r="D135" s="310"/>
      <c r="E135" s="401"/>
      <c r="F135" s="253">
        <v>2018</v>
      </c>
      <c r="G135" s="100">
        <f t="shared" si="12"/>
        <v>131.4</v>
      </c>
      <c r="H135" s="102"/>
      <c r="I135" s="200">
        <f>4!H24</f>
        <v>131.4</v>
      </c>
      <c r="J135" s="102"/>
      <c r="K135" s="62"/>
      <c r="L135" s="74"/>
    </row>
    <row r="136" spans="1:12" s="36" customFormat="1" ht="9.75">
      <c r="A136" s="305"/>
      <c r="B136" s="408"/>
      <c r="C136" s="296"/>
      <c r="D136" s="365"/>
      <c r="E136" s="402"/>
      <c r="F136" s="253">
        <v>2019</v>
      </c>
      <c r="G136" s="100">
        <f t="shared" si="12"/>
        <v>0</v>
      </c>
      <c r="H136" s="102"/>
      <c r="I136" s="200">
        <f>4!H25</f>
        <v>0</v>
      </c>
      <c r="J136" s="102"/>
      <c r="K136" s="62"/>
      <c r="L136" s="74"/>
    </row>
    <row r="137" spans="1:12" s="36" customFormat="1" ht="9.75">
      <c r="A137" s="303" t="s">
        <v>175</v>
      </c>
      <c r="B137" s="300" t="s">
        <v>114</v>
      </c>
      <c r="C137" s="282" t="s">
        <v>9</v>
      </c>
      <c r="D137" s="341">
        <v>42736</v>
      </c>
      <c r="E137" s="306">
        <v>43830</v>
      </c>
      <c r="F137" s="253">
        <v>2017</v>
      </c>
      <c r="G137" s="100">
        <f>SUM(H137:K137)</f>
        <v>1432.6</v>
      </c>
      <c r="H137" s="102"/>
      <c r="I137" s="200">
        <f>4!H26</f>
        <v>1432.6</v>
      </c>
      <c r="J137" s="102"/>
      <c r="K137" s="62"/>
      <c r="L137" s="74"/>
    </row>
    <row r="138" spans="1:12" s="36" customFormat="1" ht="9.75">
      <c r="A138" s="304"/>
      <c r="B138" s="301"/>
      <c r="C138" s="283"/>
      <c r="D138" s="310"/>
      <c r="E138" s="307"/>
      <c r="F138" s="253">
        <v>2018</v>
      </c>
      <c r="G138" s="100">
        <f>SUM(H138:K138)</f>
        <v>888</v>
      </c>
      <c r="H138" s="102"/>
      <c r="I138" s="200">
        <f>4!H27</f>
        <v>888</v>
      </c>
      <c r="J138" s="102"/>
      <c r="K138" s="62"/>
      <c r="L138" s="74"/>
    </row>
    <row r="139" spans="1:12" s="36" customFormat="1" ht="9.75">
      <c r="A139" s="305"/>
      <c r="B139" s="302"/>
      <c r="C139" s="284"/>
      <c r="D139" s="365"/>
      <c r="E139" s="308"/>
      <c r="F139" s="253">
        <v>2019</v>
      </c>
      <c r="G139" s="100">
        <f>SUM(H139:K139)</f>
        <v>0</v>
      </c>
      <c r="H139" s="102"/>
      <c r="I139" s="200">
        <f>4!H28</f>
        <v>0</v>
      </c>
      <c r="J139" s="101"/>
      <c r="K139" s="61"/>
      <c r="L139" s="74"/>
    </row>
    <row r="140" spans="1:11" s="23" customFormat="1" ht="9.75">
      <c r="A140" s="369"/>
      <c r="B140" s="372" t="s">
        <v>10</v>
      </c>
      <c r="C140" s="333"/>
      <c r="D140" s="333"/>
      <c r="E140" s="333"/>
      <c r="F140" s="253">
        <v>2017</v>
      </c>
      <c r="G140" s="107">
        <f aca="true" t="shared" si="13" ref="G140:G146">SUM(H140:K140)</f>
        <v>41114.59999999999</v>
      </c>
      <c r="H140" s="107"/>
      <c r="I140" s="107">
        <f>SUM(I125,I128,I131,I134,I137)</f>
        <v>41114.59999999999</v>
      </c>
      <c r="J140" s="107"/>
      <c r="K140" s="253"/>
    </row>
    <row r="141" spans="1:11" s="23" customFormat="1" ht="9.75">
      <c r="A141" s="369"/>
      <c r="B141" s="372"/>
      <c r="C141" s="337"/>
      <c r="D141" s="337"/>
      <c r="E141" s="337"/>
      <c r="F141" s="253">
        <v>2018</v>
      </c>
      <c r="G141" s="107">
        <f t="shared" si="13"/>
        <v>18860</v>
      </c>
      <c r="H141" s="107"/>
      <c r="I141" s="107">
        <f>SUM(I126,I129,I132,I135,I138)</f>
        <v>18860</v>
      </c>
      <c r="J141" s="107"/>
      <c r="K141" s="253"/>
    </row>
    <row r="142" spans="1:11" s="23" customFormat="1" ht="10.5" thickBot="1">
      <c r="A142" s="369"/>
      <c r="B142" s="372"/>
      <c r="C142" s="337"/>
      <c r="D142" s="337"/>
      <c r="E142" s="337"/>
      <c r="F142" s="254">
        <v>2019</v>
      </c>
      <c r="G142" s="112">
        <f t="shared" si="13"/>
        <v>0</v>
      </c>
      <c r="H142" s="112"/>
      <c r="I142" s="112">
        <f>SUM(I127,I130,I133,I136,I139)</f>
        <v>0</v>
      </c>
      <c r="J142" s="112"/>
      <c r="K142" s="254"/>
    </row>
    <row r="143" spans="1:11" s="23" customFormat="1" ht="10.5" thickBot="1">
      <c r="A143" s="369"/>
      <c r="B143" s="372"/>
      <c r="C143" s="334"/>
      <c r="D143" s="334"/>
      <c r="E143" s="384"/>
      <c r="F143" s="111" t="s">
        <v>11</v>
      </c>
      <c r="G143" s="113">
        <f t="shared" si="13"/>
        <v>59974.59999999999</v>
      </c>
      <c r="H143" s="113"/>
      <c r="I143" s="113">
        <f>SUM(I140:I142)</f>
        <v>59974.59999999999</v>
      </c>
      <c r="J143" s="113"/>
      <c r="K143" s="117"/>
    </row>
    <row r="144" spans="1:12" s="36" customFormat="1" ht="11.25">
      <c r="A144" s="385" t="s">
        <v>93</v>
      </c>
      <c r="B144" s="64" t="s">
        <v>67</v>
      </c>
      <c r="C144" s="403" t="s">
        <v>103</v>
      </c>
      <c r="D144" s="306">
        <v>42736</v>
      </c>
      <c r="E144" s="306">
        <v>43830</v>
      </c>
      <c r="F144" s="118">
        <v>2017</v>
      </c>
      <c r="G144" s="242">
        <f t="shared" si="13"/>
        <v>78797.3</v>
      </c>
      <c r="H144" s="245"/>
      <c r="I144" s="217">
        <f aca="true" t="shared" si="14" ref="I144:J146">SUM(I182,I190)</f>
        <v>78724.7</v>
      </c>
      <c r="J144" s="217">
        <f t="shared" si="14"/>
        <v>72.6</v>
      </c>
      <c r="K144" s="121"/>
      <c r="L144" s="74"/>
    </row>
    <row r="145" spans="1:11" ht="14.25">
      <c r="A145" s="385"/>
      <c r="B145" s="325" t="s">
        <v>203</v>
      </c>
      <c r="C145" s="403"/>
      <c r="D145" s="307"/>
      <c r="E145" s="307"/>
      <c r="F145" s="256">
        <v>2018</v>
      </c>
      <c r="G145" s="243">
        <f t="shared" si="13"/>
        <v>40835.899999999994</v>
      </c>
      <c r="H145" s="99"/>
      <c r="I145" s="208">
        <f t="shared" si="14"/>
        <v>40805.399999999994</v>
      </c>
      <c r="J145" s="208">
        <f t="shared" si="14"/>
        <v>30.5</v>
      </c>
      <c r="K145" s="59"/>
    </row>
    <row r="146" spans="1:11" ht="15" thickBot="1">
      <c r="A146" s="385"/>
      <c r="B146" s="325"/>
      <c r="C146" s="403"/>
      <c r="D146" s="307"/>
      <c r="E146" s="307"/>
      <c r="F146" s="119">
        <v>2019</v>
      </c>
      <c r="G146" s="244">
        <f t="shared" si="13"/>
        <v>0</v>
      </c>
      <c r="H146" s="157"/>
      <c r="I146" s="218">
        <f t="shared" si="14"/>
        <v>0</v>
      </c>
      <c r="J146" s="218">
        <f t="shared" si="14"/>
        <v>0</v>
      </c>
      <c r="K146" s="122"/>
    </row>
    <row r="147" spans="1:11" ht="15" thickBot="1">
      <c r="A147" s="385"/>
      <c r="B147" s="326"/>
      <c r="C147" s="403"/>
      <c r="D147" s="308"/>
      <c r="E147" s="404"/>
      <c r="F147" s="111" t="s">
        <v>11</v>
      </c>
      <c r="G147" s="159">
        <f>SUM(G144:G146)</f>
        <v>119633.2</v>
      </c>
      <c r="H147" s="159"/>
      <c r="I147" s="159">
        <f>SUM(I144:I146)</f>
        <v>119530.09999999999</v>
      </c>
      <c r="J147" s="159">
        <f>SUM(J144:J146)</f>
        <v>103.1</v>
      </c>
      <c r="K147" s="69"/>
    </row>
    <row r="148" spans="1:11" ht="15" customHeight="1">
      <c r="A148" s="318" t="s">
        <v>176</v>
      </c>
      <c r="B148" s="319"/>
      <c r="C148" s="319"/>
      <c r="D148" s="319"/>
      <c r="E148" s="319"/>
      <c r="F148" s="319"/>
      <c r="G148" s="319"/>
      <c r="H148" s="319"/>
      <c r="I148" s="319"/>
      <c r="J148" s="319"/>
      <c r="K148" s="320"/>
    </row>
    <row r="149" spans="1:12" ht="12.75" customHeight="1">
      <c r="A149" s="303" t="s">
        <v>94</v>
      </c>
      <c r="B149" s="315" t="s">
        <v>88</v>
      </c>
      <c r="C149" s="282" t="s">
        <v>103</v>
      </c>
      <c r="D149" s="306">
        <v>42736</v>
      </c>
      <c r="E149" s="306">
        <v>43830</v>
      </c>
      <c r="F149" s="253">
        <v>2017</v>
      </c>
      <c r="G149" s="100">
        <f>SUM(H149:J149)</f>
        <v>55473.5</v>
      </c>
      <c r="H149" s="100"/>
      <c r="I149" s="200">
        <f>5!H14</f>
        <v>55473.5</v>
      </c>
      <c r="J149" s="200">
        <f>5!I14</f>
        <v>0</v>
      </c>
      <c r="K149" s="58"/>
      <c r="L149" s="249"/>
    </row>
    <row r="150" spans="1:11" ht="12.75" customHeight="1">
      <c r="A150" s="304"/>
      <c r="B150" s="316"/>
      <c r="C150" s="283"/>
      <c r="D150" s="307"/>
      <c r="E150" s="307"/>
      <c r="F150" s="253">
        <v>2018</v>
      </c>
      <c r="G150" s="100">
        <f>SUM(H150:J150)</f>
        <v>29758.6</v>
      </c>
      <c r="H150" s="100"/>
      <c r="I150" s="200">
        <f>5!H15</f>
        <v>29758.6</v>
      </c>
      <c r="J150" s="200">
        <f>5!I15</f>
        <v>0</v>
      </c>
      <c r="K150" s="58"/>
    </row>
    <row r="151" spans="1:11" ht="13.5" customHeight="1">
      <c r="A151" s="305"/>
      <c r="B151" s="317"/>
      <c r="C151" s="284"/>
      <c r="D151" s="308"/>
      <c r="E151" s="308"/>
      <c r="F151" s="253">
        <v>2019</v>
      </c>
      <c r="G151" s="100">
        <f aca="true" t="shared" si="15" ref="G151:G157">SUM(H151:J151)</f>
        <v>0</v>
      </c>
      <c r="H151" s="100"/>
      <c r="I151" s="200">
        <f>5!H16</f>
        <v>0</v>
      </c>
      <c r="J151" s="200">
        <f>5!I16</f>
        <v>0</v>
      </c>
      <c r="K151" s="58"/>
    </row>
    <row r="152" spans="1:11" ht="12.75" customHeight="1">
      <c r="A152" s="303" t="s">
        <v>95</v>
      </c>
      <c r="B152" s="294" t="s">
        <v>89</v>
      </c>
      <c r="C152" s="282" t="s">
        <v>105</v>
      </c>
      <c r="D152" s="306">
        <v>42736</v>
      </c>
      <c r="E152" s="306">
        <v>43830</v>
      </c>
      <c r="F152" s="253">
        <v>2017</v>
      </c>
      <c r="G152" s="100">
        <f t="shared" si="15"/>
        <v>1126.4</v>
      </c>
      <c r="H152" s="100"/>
      <c r="I152" s="200">
        <f>5!H17</f>
        <v>1126.4</v>
      </c>
      <c r="J152" s="200">
        <f>5!I17</f>
        <v>0</v>
      </c>
      <c r="K152" s="58"/>
    </row>
    <row r="153" spans="1:11" ht="12.75" customHeight="1">
      <c r="A153" s="304"/>
      <c r="B153" s="295"/>
      <c r="C153" s="283"/>
      <c r="D153" s="307"/>
      <c r="E153" s="307"/>
      <c r="F153" s="253">
        <v>2018</v>
      </c>
      <c r="G153" s="100">
        <f>SUM(H153:J153)</f>
        <v>715.1</v>
      </c>
      <c r="H153" s="100"/>
      <c r="I153" s="200">
        <f>5!H18</f>
        <v>715.1</v>
      </c>
      <c r="J153" s="200">
        <f>5!I18</f>
        <v>0</v>
      </c>
      <c r="K153" s="58"/>
    </row>
    <row r="154" spans="1:11" ht="12.75" customHeight="1">
      <c r="A154" s="304"/>
      <c r="B154" s="295"/>
      <c r="C154" s="283"/>
      <c r="D154" s="307"/>
      <c r="E154" s="307"/>
      <c r="F154" s="253">
        <v>2019</v>
      </c>
      <c r="G154" s="100">
        <f t="shared" si="15"/>
        <v>0</v>
      </c>
      <c r="H154" s="100"/>
      <c r="I154" s="200">
        <f>5!H19</f>
        <v>0</v>
      </c>
      <c r="J154" s="200">
        <f>5!I19</f>
        <v>0</v>
      </c>
      <c r="K154" s="58"/>
    </row>
    <row r="155" spans="1:11" ht="12.75" customHeight="1">
      <c r="A155" s="303" t="s">
        <v>96</v>
      </c>
      <c r="B155" s="294" t="s">
        <v>152</v>
      </c>
      <c r="C155" s="282" t="s">
        <v>104</v>
      </c>
      <c r="D155" s="306">
        <v>42736</v>
      </c>
      <c r="E155" s="306">
        <v>43830</v>
      </c>
      <c r="F155" s="253">
        <v>2017</v>
      </c>
      <c r="G155" s="100">
        <f t="shared" si="15"/>
        <v>97.3</v>
      </c>
      <c r="H155" s="100"/>
      <c r="I155" s="200">
        <f>5!H20</f>
        <v>97.3</v>
      </c>
      <c r="J155" s="200">
        <f>5!I20</f>
        <v>0</v>
      </c>
      <c r="K155" s="58"/>
    </row>
    <row r="156" spans="1:11" ht="12.75" customHeight="1">
      <c r="A156" s="304"/>
      <c r="B156" s="295"/>
      <c r="C156" s="283"/>
      <c r="D156" s="307"/>
      <c r="E156" s="307"/>
      <c r="F156" s="253">
        <v>2018</v>
      </c>
      <c r="G156" s="100">
        <f t="shared" si="15"/>
        <v>155.1</v>
      </c>
      <c r="H156" s="100"/>
      <c r="I156" s="200">
        <f>5!H21</f>
        <v>155.1</v>
      </c>
      <c r="J156" s="200">
        <f>5!I21</f>
        <v>0</v>
      </c>
      <c r="K156" s="58"/>
    </row>
    <row r="157" spans="1:11" ht="12.75" customHeight="1">
      <c r="A157" s="304"/>
      <c r="B157" s="295"/>
      <c r="C157" s="283"/>
      <c r="D157" s="307"/>
      <c r="E157" s="307"/>
      <c r="F157" s="253">
        <v>2019</v>
      </c>
      <c r="G157" s="100">
        <f t="shared" si="15"/>
        <v>0</v>
      </c>
      <c r="H157" s="100"/>
      <c r="I157" s="200">
        <f>5!H22</f>
        <v>0</v>
      </c>
      <c r="J157" s="200">
        <f>5!I22</f>
        <v>0</v>
      </c>
      <c r="K157" s="58"/>
    </row>
    <row r="158" spans="1:11" ht="12.75" customHeight="1">
      <c r="A158" s="389" t="s">
        <v>97</v>
      </c>
      <c r="B158" s="294" t="s">
        <v>224</v>
      </c>
      <c r="C158" s="282" t="s">
        <v>105</v>
      </c>
      <c r="D158" s="306">
        <v>42736</v>
      </c>
      <c r="E158" s="306">
        <v>43830</v>
      </c>
      <c r="F158" s="253">
        <v>2017</v>
      </c>
      <c r="G158" s="100">
        <f aca="true" t="shared" si="16" ref="G158:G184">SUM(H158:J158)</f>
        <v>0</v>
      </c>
      <c r="H158" s="100"/>
      <c r="I158" s="200">
        <f>5!H23</f>
        <v>0</v>
      </c>
      <c r="J158" s="200">
        <f>5!I23</f>
        <v>0</v>
      </c>
      <c r="K158" s="58"/>
    </row>
    <row r="159" spans="1:11" ht="12.75" customHeight="1">
      <c r="A159" s="390"/>
      <c r="B159" s="295"/>
      <c r="C159" s="283"/>
      <c r="D159" s="307"/>
      <c r="E159" s="307"/>
      <c r="F159" s="253">
        <v>2018</v>
      </c>
      <c r="G159" s="100">
        <f t="shared" si="16"/>
        <v>0</v>
      </c>
      <c r="H159" s="100"/>
      <c r="I159" s="200">
        <f>5!H24</f>
        <v>0</v>
      </c>
      <c r="J159" s="200">
        <f>5!I24</f>
        <v>0</v>
      </c>
      <c r="K159" s="58"/>
    </row>
    <row r="160" spans="1:11" ht="12.75" customHeight="1">
      <c r="A160" s="304"/>
      <c r="B160" s="295"/>
      <c r="C160" s="283"/>
      <c r="D160" s="307"/>
      <c r="E160" s="307"/>
      <c r="F160" s="253">
        <v>2019</v>
      </c>
      <c r="G160" s="100">
        <f t="shared" si="16"/>
        <v>0</v>
      </c>
      <c r="H160" s="100"/>
      <c r="I160" s="200">
        <f>5!H25</f>
        <v>0</v>
      </c>
      <c r="J160" s="200">
        <f>5!I25</f>
        <v>0</v>
      </c>
      <c r="K160" s="58"/>
    </row>
    <row r="161" spans="1:11" ht="12.75" customHeight="1">
      <c r="A161" s="389" t="s">
        <v>110</v>
      </c>
      <c r="B161" s="294" t="s">
        <v>225</v>
      </c>
      <c r="C161" s="282" t="s">
        <v>105</v>
      </c>
      <c r="D161" s="306">
        <v>42736</v>
      </c>
      <c r="E161" s="306">
        <v>43830</v>
      </c>
      <c r="F161" s="253">
        <v>2017</v>
      </c>
      <c r="G161" s="100">
        <f t="shared" si="16"/>
        <v>605.2</v>
      </c>
      <c r="H161" s="100"/>
      <c r="I161" s="200">
        <f>5!H26</f>
        <v>561.6</v>
      </c>
      <c r="J161" s="200">
        <f>5!I26</f>
        <v>43.6</v>
      </c>
      <c r="K161" s="59"/>
    </row>
    <row r="162" spans="1:11" ht="12.75" customHeight="1">
      <c r="A162" s="390"/>
      <c r="B162" s="295"/>
      <c r="C162" s="283"/>
      <c r="D162" s="307"/>
      <c r="E162" s="307"/>
      <c r="F162" s="253">
        <v>2018</v>
      </c>
      <c r="G162" s="100">
        <f t="shared" si="16"/>
        <v>831.1</v>
      </c>
      <c r="H162" s="100"/>
      <c r="I162" s="200">
        <f>5!H27</f>
        <v>800.6</v>
      </c>
      <c r="J162" s="200">
        <f>5!I27</f>
        <v>30.5</v>
      </c>
      <c r="K162" s="59"/>
    </row>
    <row r="163" spans="1:11" ht="12.75" customHeight="1">
      <c r="A163" s="391"/>
      <c r="B163" s="296"/>
      <c r="C163" s="284"/>
      <c r="D163" s="308"/>
      <c r="E163" s="308"/>
      <c r="F163" s="253">
        <v>2019</v>
      </c>
      <c r="G163" s="100">
        <f t="shared" si="16"/>
        <v>0</v>
      </c>
      <c r="H163" s="100"/>
      <c r="I163" s="200">
        <f>5!H28</f>
        <v>0</v>
      </c>
      <c r="J163" s="200">
        <f>5!I28</f>
        <v>0</v>
      </c>
      <c r="K163" s="59"/>
    </row>
    <row r="164" spans="1:11" ht="12.75" customHeight="1">
      <c r="A164" s="389" t="s">
        <v>111</v>
      </c>
      <c r="B164" s="294" t="s">
        <v>153</v>
      </c>
      <c r="C164" s="282" t="s">
        <v>104</v>
      </c>
      <c r="D164" s="306">
        <v>42736</v>
      </c>
      <c r="E164" s="306">
        <v>43830</v>
      </c>
      <c r="F164" s="253">
        <v>2017</v>
      </c>
      <c r="G164" s="100">
        <f t="shared" si="16"/>
        <v>963.5</v>
      </c>
      <c r="H164" s="100"/>
      <c r="I164" s="200">
        <f>5!H29</f>
        <v>934.5</v>
      </c>
      <c r="J164" s="200">
        <f>5!I29</f>
        <v>29</v>
      </c>
      <c r="K164" s="59"/>
    </row>
    <row r="165" spans="1:11" ht="12.75" customHeight="1">
      <c r="A165" s="390"/>
      <c r="B165" s="295"/>
      <c r="C165" s="283"/>
      <c r="D165" s="307"/>
      <c r="E165" s="307"/>
      <c r="F165" s="253">
        <v>2018</v>
      </c>
      <c r="G165" s="100">
        <f t="shared" si="16"/>
        <v>0</v>
      </c>
      <c r="H165" s="100"/>
      <c r="I165" s="200">
        <f>5!H30</f>
        <v>0</v>
      </c>
      <c r="J165" s="200">
        <f>5!I30</f>
        <v>0</v>
      </c>
      <c r="K165" s="59"/>
    </row>
    <row r="166" spans="1:11" ht="12.75" customHeight="1">
      <c r="A166" s="305"/>
      <c r="B166" s="296"/>
      <c r="C166" s="284"/>
      <c r="D166" s="308"/>
      <c r="E166" s="308"/>
      <c r="F166" s="253">
        <v>2019</v>
      </c>
      <c r="G166" s="100">
        <f t="shared" si="16"/>
        <v>0</v>
      </c>
      <c r="H166" s="100"/>
      <c r="I166" s="200">
        <f>5!H31</f>
        <v>0</v>
      </c>
      <c r="J166" s="200">
        <f>5!I31</f>
        <v>0</v>
      </c>
      <c r="K166" s="59"/>
    </row>
    <row r="167" spans="1:11" ht="12.75" customHeight="1">
      <c r="A167" s="389" t="s">
        <v>112</v>
      </c>
      <c r="B167" s="392" t="s">
        <v>90</v>
      </c>
      <c r="C167" s="282" t="s">
        <v>104</v>
      </c>
      <c r="D167" s="306">
        <v>42736</v>
      </c>
      <c r="E167" s="306">
        <v>43830</v>
      </c>
      <c r="F167" s="253">
        <v>2017</v>
      </c>
      <c r="G167" s="100">
        <f t="shared" si="16"/>
        <v>260.2</v>
      </c>
      <c r="H167" s="100"/>
      <c r="I167" s="200">
        <f>5!H32</f>
        <v>260.2</v>
      </c>
      <c r="J167" s="200">
        <f>5!I32</f>
        <v>0</v>
      </c>
      <c r="K167" s="59"/>
    </row>
    <row r="168" spans="1:11" ht="12.75" customHeight="1">
      <c r="A168" s="390"/>
      <c r="B168" s="392"/>
      <c r="C168" s="283"/>
      <c r="D168" s="307"/>
      <c r="E168" s="307"/>
      <c r="F168" s="253">
        <v>2018</v>
      </c>
      <c r="G168" s="100">
        <f t="shared" si="16"/>
        <v>222.3</v>
      </c>
      <c r="H168" s="100"/>
      <c r="I168" s="200">
        <f>5!H33</f>
        <v>222.3</v>
      </c>
      <c r="J168" s="200">
        <f>5!I33</f>
        <v>0</v>
      </c>
      <c r="K168" s="59"/>
    </row>
    <row r="169" spans="1:11" ht="12.75" customHeight="1">
      <c r="A169" s="304"/>
      <c r="B169" s="392"/>
      <c r="C169" s="283"/>
      <c r="D169" s="307"/>
      <c r="E169" s="307"/>
      <c r="F169" s="253">
        <v>2019</v>
      </c>
      <c r="G169" s="100">
        <f t="shared" si="16"/>
        <v>0</v>
      </c>
      <c r="H169" s="100"/>
      <c r="I169" s="200">
        <f>5!H34</f>
        <v>0</v>
      </c>
      <c r="J169" s="200">
        <f>5!I34</f>
        <v>0</v>
      </c>
      <c r="K169" s="59"/>
    </row>
    <row r="170" spans="1:13" ht="12.75" customHeight="1">
      <c r="A170" s="412" t="s">
        <v>112</v>
      </c>
      <c r="B170" s="397" t="s">
        <v>106</v>
      </c>
      <c r="C170" s="282" t="s">
        <v>103</v>
      </c>
      <c r="D170" s="306">
        <v>42736</v>
      </c>
      <c r="E170" s="306">
        <v>43830</v>
      </c>
      <c r="F170" s="253">
        <v>2017</v>
      </c>
      <c r="G170" s="100">
        <f t="shared" si="16"/>
        <v>3263</v>
      </c>
      <c r="H170" s="100"/>
      <c r="I170" s="200">
        <f>5!H35</f>
        <v>3263</v>
      </c>
      <c r="J170" s="200">
        <f>5!I35</f>
        <v>0</v>
      </c>
      <c r="K170" s="59"/>
      <c r="L170" s="249"/>
      <c r="M170" s="4"/>
    </row>
    <row r="171" spans="1:11" ht="12.75" customHeight="1">
      <c r="A171" s="412"/>
      <c r="B171" s="398"/>
      <c r="C171" s="283"/>
      <c r="D171" s="307"/>
      <c r="E171" s="307"/>
      <c r="F171" s="253">
        <v>2018</v>
      </c>
      <c r="G171" s="100">
        <f t="shared" si="16"/>
        <v>0</v>
      </c>
      <c r="H171" s="100"/>
      <c r="I171" s="200">
        <f>5!H36</f>
        <v>0</v>
      </c>
      <c r="J171" s="200">
        <f>5!I36</f>
        <v>0</v>
      </c>
      <c r="K171" s="59"/>
    </row>
    <row r="172" spans="1:11" ht="12.75" customHeight="1">
      <c r="A172" s="396"/>
      <c r="B172" s="398"/>
      <c r="C172" s="284"/>
      <c r="D172" s="308"/>
      <c r="E172" s="308"/>
      <c r="F172" s="253">
        <v>2019</v>
      </c>
      <c r="G172" s="100">
        <f t="shared" si="16"/>
        <v>0</v>
      </c>
      <c r="H172" s="100"/>
      <c r="I172" s="200">
        <f>5!H37</f>
        <v>0</v>
      </c>
      <c r="J172" s="200">
        <f>5!I37</f>
        <v>0</v>
      </c>
      <c r="K172" s="59"/>
    </row>
    <row r="173" spans="1:11" ht="12.75" customHeight="1">
      <c r="A173" s="304" t="s">
        <v>223</v>
      </c>
      <c r="B173" s="294" t="s">
        <v>226</v>
      </c>
      <c r="C173" s="282" t="s">
        <v>105</v>
      </c>
      <c r="D173" s="306">
        <v>43101</v>
      </c>
      <c r="E173" s="306">
        <v>43830</v>
      </c>
      <c r="F173" s="253">
        <v>2017</v>
      </c>
      <c r="G173" s="100">
        <f aca="true" t="shared" si="17" ref="G173:G181">SUM(H173:J173)</f>
        <v>0</v>
      </c>
      <c r="H173" s="100"/>
      <c r="I173" s="200">
        <f>5!H38</f>
        <v>0</v>
      </c>
      <c r="J173" s="200">
        <f>5!I38</f>
        <v>0</v>
      </c>
      <c r="K173" s="59"/>
    </row>
    <row r="174" spans="1:11" ht="12.75" customHeight="1">
      <c r="A174" s="304"/>
      <c r="B174" s="295"/>
      <c r="C174" s="283"/>
      <c r="D174" s="307"/>
      <c r="E174" s="307"/>
      <c r="F174" s="253">
        <v>2018</v>
      </c>
      <c r="G174" s="100">
        <f t="shared" si="17"/>
        <v>0</v>
      </c>
      <c r="H174" s="100"/>
      <c r="I174" s="200">
        <f>5!H39</f>
        <v>0</v>
      </c>
      <c r="J174" s="200">
        <f>5!I39</f>
        <v>0</v>
      </c>
      <c r="K174" s="59"/>
    </row>
    <row r="175" spans="1:11" ht="12.75" customHeight="1">
      <c r="A175" s="304"/>
      <c r="B175" s="295"/>
      <c r="C175" s="283"/>
      <c r="D175" s="308"/>
      <c r="E175" s="308"/>
      <c r="F175" s="253">
        <v>2019</v>
      </c>
      <c r="G175" s="100">
        <f t="shared" si="17"/>
        <v>0</v>
      </c>
      <c r="H175" s="100"/>
      <c r="I175" s="200">
        <f>5!H40</f>
        <v>0</v>
      </c>
      <c r="J175" s="200">
        <f>5!I40</f>
        <v>0</v>
      </c>
      <c r="K175" s="59"/>
    </row>
    <row r="176" spans="1:11" ht="12.75" customHeight="1">
      <c r="A176" s="304" t="s">
        <v>227</v>
      </c>
      <c r="B176" s="294" t="s">
        <v>228</v>
      </c>
      <c r="C176" s="282" t="s">
        <v>105</v>
      </c>
      <c r="D176" s="306">
        <v>43101</v>
      </c>
      <c r="E176" s="306">
        <v>43830</v>
      </c>
      <c r="F176" s="253">
        <v>2017</v>
      </c>
      <c r="G176" s="100">
        <f t="shared" si="17"/>
        <v>0</v>
      </c>
      <c r="H176" s="100"/>
      <c r="I176" s="200">
        <f>5!H41</f>
        <v>0</v>
      </c>
      <c r="J176" s="200">
        <f>5!I41</f>
        <v>0</v>
      </c>
      <c r="K176" s="59"/>
    </row>
    <row r="177" spans="1:11" ht="12.75" customHeight="1">
      <c r="A177" s="304"/>
      <c r="B177" s="295"/>
      <c r="C177" s="283"/>
      <c r="D177" s="307"/>
      <c r="E177" s="307"/>
      <c r="F177" s="253">
        <v>2018</v>
      </c>
      <c r="G177" s="100">
        <f t="shared" si="17"/>
        <v>0</v>
      </c>
      <c r="H177" s="100"/>
      <c r="I177" s="200">
        <f>5!H42</f>
        <v>0</v>
      </c>
      <c r="J177" s="200">
        <f>5!I42</f>
        <v>0</v>
      </c>
      <c r="K177" s="59"/>
    </row>
    <row r="178" spans="1:11" ht="12.75" customHeight="1">
      <c r="A178" s="304"/>
      <c r="B178" s="295"/>
      <c r="C178" s="283"/>
      <c r="D178" s="308"/>
      <c r="E178" s="308"/>
      <c r="F178" s="253">
        <v>2019</v>
      </c>
      <c r="G178" s="100">
        <f t="shared" si="17"/>
        <v>0</v>
      </c>
      <c r="H178" s="100"/>
      <c r="I178" s="200">
        <f>5!H43</f>
        <v>0</v>
      </c>
      <c r="J178" s="200">
        <f>5!I43</f>
        <v>0</v>
      </c>
      <c r="K178" s="59"/>
    </row>
    <row r="179" spans="1:11" ht="12.75" customHeight="1">
      <c r="A179" s="304" t="s">
        <v>227</v>
      </c>
      <c r="B179" s="294" t="s">
        <v>229</v>
      </c>
      <c r="C179" s="282" t="s">
        <v>104</v>
      </c>
      <c r="D179" s="306">
        <v>43101</v>
      </c>
      <c r="E179" s="306">
        <v>43830</v>
      </c>
      <c r="F179" s="253">
        <v>2017</v>
      </c>
      <c r="G179" s="100">
        <f t="shared" si="17"/>
        <v>0</v>
      </c>
      <c r="H179" s="100"/>
      <c r="I179" s="200">
        <f>5!H44</f>
        <v>0</v>
      </c>
      <c r="J179" s="200">
        <f>5!I44</f>
        <v>0</v>
      </c>
      <c r="K179" s="59"/>
    </row>
    <row r="180" spans="1:11" ht="12.75" customHeight="1">
      <c r="A180" s="304"/>
      <c r="B180" s="295"/>
      <c r="C180" s="283"/>
      <c r="D180" s="307"/>
      <c r="E180" s="307"/>
      <c r="F180" s="253">
        <v>2018</v>
      </c>
      <c r="G180" s="100">
        <f t="shared" si="17"/>
        <v>0</v>
      </c>
      <c r="H180" s="100"/>
      <c r="I180" s="200">
        <f>5!H45</f>
        <v>0</v>
      </c>
      <c r="J180" s="200">
        <f>5!I45</f>
        <v>0</v>
      </c>
      <c r="K180" s="59"/>
    </row>
    <row r="181" spans="1:11" ht="12.75" customHeight="1">
      <c r="A181" s="304"/>
      <c r="B181" s="295"/>
      <c r="C181" s="284"/>
      <c r="D181" s="308"/>
      <c r="E181" s="308"/>
      <c r="F181" s="253">
        <v>2019</v>
      </c>
      <c r="G181" s="100">
        <f t="shared" si="17"/>
        <v>0</v>
      </c>
      <c r="H181" s="100"/>
      <c r="I181" s="200">
        <f>5!H46</f>
        <v>0</v>
      </c>
      <c r="J181" s="200">
        <f>5!I46</f>
        <v>0</v>
      </c>
      <c r="K181" s="59"/>
    </row>
    <row r="182" spans="1:11" ht="12.75" customHeight="1">
      <c r="A182" s="396"/>
      <c r="B182" s="386" t="s">
        <v>10</v>
      </c>
      <c r="C182" s="283"/>
      <c r="D182" s="307"/>
      <c r="E182" s="307"/>
      <c r="F182" s="253">
        <v>2017</v>
      </c>
      <c r="G182" s="100">
        <f t="shared" si="16"/>
        <v>61789.1</v>
      </c>
      <c r="H182" s="100"/>
      <c r="I182" s="100">
        <f aca="true" t="shared" si="18" ref="I182:J184">SUM(I149,I152,I155,I158,I161,I164,I167,I170,I173,I176,I179)</f>
        <v>61716.5</v>
      </c>
      <c r="J182" s="100">
        <f t="shared" si="18"/>
        <v>72.6</v>
      </c>
      <c r="K182" s="59"/>
    </row>
    <row r="183" spans="1:11" ht="12.75" customHeight="1">
      <c r="A183" s="396"/>
      <c r="B183" s="387"/>
      <c r="C183" s="283"/>
      <c r="D183" s="307"/>
      <c r="E183" s="307"/>
      <c r="F183" s="253">
        <v>2018</v>
      </c>
      <c r="G183" s="100">
        <f t="shared" si="16"/>
        <v>31682.199999999993</v>
      </c>
      <c r="H183" s="100"/>
      <c r="I183" s="100">
        <f t="shared" si="18"/>
        <v>31651.699999999993</v>
      </c>
      <c r="J183" s="100">
        <f t="shared" si="18"/>
        <v>30.5</v>
      </c>
      <c r="K183" s="59"/>
    </row>
    <row r="184" spans="1:11" ht="12.75" customHeight="1" thickBot="1">
      <c r="A184" s="396"/>
      <c r="B184" s="387"/>
      <c r="C184" s="283"/>
      <c r="D184" s="307"/>
      <c r="E184" s="307"/>
      <c r="F184" s="254">
        <v>2019</v>
      </c>
      <c r="G184" s="109">
        <f t="shared" si="16"/>
        <v>0</v>
      </c>
      <c r="H184" s="109"/>
      <c r="I184" s="100">
        <f t="shared" si="18"/>
        <v>0</v>
      </c>
      <c r="J184" s="100">
        <f t="shared" si="18"/>
        <v>0</v>
      </c>
      <c r="K184" s="65"/>
    </row>
    <row r="185" spans="1:12" ht="12.75" customHeight="1" thickBot="1">
      <c r="A185" s="396"/>
      <c r="B185" s="388"/>
      <c r="C185" s="284"/>
      <c r="D185" s="308"/>
      <c r="E185" s="404"/>
      <c r="F185" s="123" t="s">
        <v>11</v>
      </c>
      <c r="G185" s="235">
        <f>SUM(H185:K185)</f>
        <v>93471.3</v>
      </c>
      <c r="H185" s="219"/>
      <c r="I185" s="236">
        <f>SUM(I182:I184)</f>
        <v>93368.2</v>
      </c>
      <c r="J185" s="219">
        <f>SUM(J182:J184)</f>
        <v>103.1</v>
      </c>
      <c r="K185" s="124"/>
      <c r="L185" s="249"/>
    </row>
    <row r="186" spans="1:11" ht="15" customHeight="1">
      <c r="A186" s="393" t="s">
        <v>154</v>
      </c>
      <c r="B186" s="394"/>
      <c r="C186" s="394"/>
      <c r="D186" s="394"/>
      <c r="E186" s="394"/>
      <c r="F186" s="395"/>
      <c r="G186" s="395"/>
      <c r="H186" s="395"/>
      <c r="I186" s="395"/>
      <c r="J186" s="388"/>
      <c r="K186" s="67"/>
    </row>
    <row r="187" spans="1:11" ht="12.75" customHeight="1">
      <c r="A187" s="410" t="s">
        <v>98</v>
      </c>
      <c r="B187" s="294" t="s">
        <v>91</v>
      </c>
      <c r="C187" s="282" t="s">
        <v>87</v>
      </c>
      <c r="D187" s="306">
        <v>42736</v>
      </c>
      <c r="E187" s="306">
        <v>43830</v>
      </c>
      <c r="F187" s="253">
        <v>2017</v>
      </c>
      <c r="G187" s="100">
        <f aca="true" t="shared" si="19" ref="G187:G193">SUM(H187:K187)</f>
        <v>17008.2</v>
      </c>
      <c r="H187" s="100"/>
      <c r="I187" s="200">
        <f>5!H52</f>
        <v>17008.2</v>
      </c>
      <c r="J187" s="100"/>
      <c r="K187" s="58"/>
    </row>
    <row r="188" spans="1:11" ht="12.75" customHeight="1">
      <c r="A188" s="411"/>
      <c r="B188" s="295"/>
      <c r="C188" s="283"/>
      <c r="D188" s="307"/>
      <c r="E188" s="307"/>
      <c r="F188" s="253">
        <v>2018</v>
      </c>
      <c r="G188" s="100">
        <f t="shared" si="19"/>
        <v>9153.7</v>
      </c>
      <c r="H188" s="100"/>
      <c r="I188" s="200">
        <f>5!H53</f>
        <v>9153.7</v>
      </c>
      <c r="J188" s="100"/>
      <c r="K188" s="58"/>
    </row>
    <row r="189" spans="1:11" ht="12.75" customHeight="1">
      <c r="A189" s="304"/>
      <c r="B189" s="295"/>
      <c r="C189" s="283"/>
      <c r="D189" s="307"/>
      <c r="E189" s="307"/>
      <c r="F189" s="253">
        <v>2019</v>
      </c>
      <c r="G189" s="100">
        <f t="shared" si="19"/>
        <v>0</v>
      </c>
      <c r="H189" s="100"/>
      <c r="I189" s="200">
        <f>5!H54</f>
        <v>0</v>
      </c>
      <c r="J189" s="100"/>
      <c r="K189" s="58"/>
    </row>
    <row r="190" spans="1:11" s="23" customFormat="1" ht="9.75">
      <c r="A190" s="369"/>
      <c r="B190" s="372" t="s">
        <v>16</v>
      </c>
      <c r="C190" s="333"/>
      <c r="D190" s="333"/>
      <c r="E190" s="333"/>
      <c r="F190" s="253">
        <v>2017</v>
      </c>
      <c r="G190" s="107">
        <f t="shared" si="19"/>
        <v>17008.2</v>
      </c>
      <c r="H190" s="107"/>
      <c r="I190" s="107">
        <f aca="true" t="shared" si="20" ref="I190:J192">I187</f>
        <v>17008.2</v>
      </c>
      <c r="J190" s="107">
        <f t="shared" si="20"/>
        <v>0</v>
      </c>
      <c r="K190" s="253"/>
    </row>
    <row r="191" spans="1:11" s="23" customFormat="1" ht="9.75">
      <c r="A191" s="369"/>
      <c r="B191" s="372"/>
      <c r="C191" s="337"/>
      <c r="D191" s="337"/>
      <c r="E191" s="337"/>
      <c r="F191" s="253">
        <v>2018</v>
      </c>
      <c r="G191" s="107">
        <f t="shared" si="19"/>
        <v>9153.7</v>
      </c>
      <c r="H191" s="107"/>
      <c r="I191" s="107">
        <f t="shared" si="20"/>
        <v>9153.7</v>
      </c>
      <c r="J191" s="107">
        <f t="shared" si="20"/>
        <v>0</v>
      </c>
      <c r="K191" s="253"/>
    </row>
    <row r="192" spans="1:11" s="23" customFormat="1" ht="10.5" thickBot="1">
      <c r="A192" s="369"/>
      <c r="B192" s="372"/>
      <c r="C192" s="337"/>
      <c r="D192" s="337"/>
      <c r="E192" s="337"/>
      <c r="F192" s="254">
        <v>2019</v>
      </c>
      <c r="G192" s="112">
        <f t="shared" si="19"/>
        <v>0</v>
      </c>
      <c r="H192" s="112"/>
      <c r="I192" s="112">
        <f t="shared" si="20"/>
        <v>0</v>
      </c>
      <c r="J192" s="112">
        <f t="shared" si="20"/>
        <v>0</v>
      </c>
      <c r="K192" s="254"/>
    </row>
    <row r="193" spans="1:11" s="23" customFormat="1" ht="10.5" thickBot="1">
      <c r="A193" s="369"/>
      <c r="B193" s="372"/>
      <c r="C193" s="334"/>
      <c r="D193" s="334"/>
      <c r="E193" s="384"/>
      <c r="F193" s="111" t="s">
        <v>11</v>
      </c>
      <c r="G193" s="113">
        <f t="shared" si="19"/>
        <v>26161.9</v>
      </c>
      <c r="H193" s="113"/>
      <c r="I193" s="113">
        <f>SUM(I190:I192)</f>
        <v>26161.9</v>
      </c>
      <c r="J193" s="113">
        <f>SUM(J190:J192)</f>
        <v>0</v>
      </c>
      <c r="K193" s="117"/>
    </row>
  </sheetData>
  <sheetProtection/>
  <mergeCells count="273">
    <mergeCell ref="D88:D90"/>
    <mergeCell ref="E88:E90"/>
    <mergeCell ref="C91:C93"/>
    <mergeCell ref="D91:D93"/>
    <mergeCell ref="E91:E93"/>
    <mergeCell ref="E187:E189"/>
    <mergeCell ref="E182:E185"/>
    <mergeCell ref="D128:D130"/>
    <mergeCell ref="D98:D101"/>
    <mergeCell ref="C98:C101"/>
    <mergeCell ref="A158:A160"/>
    <mergeCell ref="B158:B160"/>
    <mergeCell ref="C158:C160"/>
    <mergeCell ref="D158:D160"/>
    <mergeCell ref="A187:A189"/>
    <mergeCell ref="B187:B189"/>
    <mergeCell ref="C187:C189"/>
    <mergeCell ref="D187:D189"/>
    <mergeCell ref="D182:D185"/>
    <mergeCell ref="A170:A172"/>
    <mergeCell ref="A131:A133"/>
    <mergeCell ref="B131:B133"/>
    <mergeCell ref="C131:C133"/>
    <mergeCell ref="D131:D133"/>
    <mergeCell ref="E131:E133"/>
    <mergeCell ref="A134:A136"/>
    <mergeCell ref="B134:B136"/>
    <mergeCell ref="C134:C136"/>
    <mergeCell ref="D134:D136"/>
    <mergeCell ref="E134:E136"/>
    <mergeCell ref="A103:A106"/>
    <mergeCell ref="C103:C106"/>
    <mergeCell ref="D103:D106"/>
    <mergeCell ref="A113:A115"/>
    <mergeCell ref="A137:A139"/>
    <mergeCell ref="E137:E139"/>
    <mergeCell ref="D137:D139"/>
    <mergeCell ref="C128:C130"/>
    <mergeCell ref="C120:C123"/>
    <mergeCell ref="D120:D123"/>
    <mergeCell ref="A55:A58"/>
    <mergeCell ref="A51:A54"/>
    <mergeCell ref="B99:B101"/>
    <mergeCell ref="A98:A101"/>
    <mergeCell ref="A128:A130"/>
    <mergeCell ref="B128:B130"/>
    <mergeCell ref="B121:B123"/>
    <mergeCell ref="B103:B106"/>
    <mergeCell ref="A88:A93"/>
    <mergeCell ref="B88:B93"/>
    <mergeCell ref="E55:E58"/>
    <mergeCell ref="D55:D58"/>
    <mergeCell ref="C55:C58"/>
    <mergeCell ref="B56:B58"/>
    <mergeCell ref="A94:A97"/>
    <mergeCell ref="B94:B97"/>
    <mergeCell ref="D94:D97"/>
    <mergeCell ref="E94:E97"/>
    <mergeCell ref="A87:K87"/>
    <mergeCell ref="C94:C97"/>
    <mergeCell ref="E98:E101"/>
    <mergeCell ref="E128:E130"/>
    <mergeCell ref="C144:C147"/>
    <mergeCell ref="D144:D147"/>
    <mergeCell ref="E144:E147"/>
    <mergeCell ref="D164:D166"/>
    <mergeCell ref="E164:E166"/>
    <mergeCell ref="E110:E112"/>
    <mergeCell ref="E113:E115"/>
    <mergeCell ref="C110:C112"/>
    <mergeCell ref="D170:D172"/>
    <mergeCell ref="E170:E172"/>
    <mergeCell ref="A186:J186"/>
    <mergeCell ref="A190:A193"/>
    <mergeCell ref="B190:B193"/>
    <mergeCell ref="C190:C193"/>
    <mergeCell ref="D190:D193"/>
    <mergeCell ref="E190:E193"/>
    <mergeCell ref="A182:A185"/>
    <mergeCell ref="B170:B172"/>
    <mergeCell ref="D167:D169"/>
    <mergeCell ref="E167:E169"/>
    <mergeCell ref="A161:A163"/>
    <mergeCell ref="A164:A166"/>
    <mergeCell ref="A167:A169"/>
    <mergeCell ref="B164:B166"/>
    <mergeCell ref="B167:B169"/>
    <mergeCell ref="B182:B185"/>
    <mergeCell ref="C161:C163"/>
    <mergeCell ref="C164:C166"/>
    <mergeCell ref="C167:C169"/>
    <mergeCell ref="C170:C172"/>
    <mergeCell ref="C182:C185"/>
    <mergeCell ref="B173:B175"/>
    <mergeCell ref="C173:C175"/>
    <mergeCell ref="B179:B181"/>
    <mergeCell ref="B176:B178"/>
    <mergeCell ref="A140:A143"/>
    <mergeCell ref="B140:B143"/>
    <mergeCell ref="C140:C143"/>
    <mergeCell ref="D140:D143"/>
    <mergeCell ref="E140:E143"/>
    <mergeCell ref="B161:B163"/>
    <mergeCell ref="D161:D163"/>
    <mergeCell ref="E161:E163"/>
    <mergeCell ref="A144:A147"/>
    <mergeCell ref="E158:E160"/>
    <mergeCell ref="K103:K105"/>
    <mergeCell ref="A102:K102"/>
    <mergeCell ref="E103:E106"/>
    <mergeCell ref="A125:A127"/>
    <mergeCell ref="B125:B127"/>
    <mergeCell ref="C125:C127"/>
    <mergeCell ref="D125:D127"/>
    <mergeCell ref="E125:E127"/>
    <mergeCell ref="D107:D109"/>
    <mergeCell ref="E107:E109"/>
    <mergeCell ref="E71:E73"/>
    <mergeCell ref="A83:A86"/>
    <mergeCell ref="B83:B86"/>
    <mergeCell ref="C83:C86"/>
    <mergeCell ref="D83:D86"/>
    <mergeCell ref="E83:E86"/>
    <mergeCell ref="C77:C79"/>
    <mergeCell ref="D77:D79"/>
    <mergeCell ref="C88:C90"/>
    <mergeCell ref="D68:D70"/>
    <mergeCell ref="A80:A82"/>
    <mergeCell ref="B80:B82"/>
    <mergeCell ref="C80:C82"/>
    <mergeCell ref="D80:D82"/>
    <mergeCell ref="B74:B76"/>
    <mergeCell ref="A74:A76"/>
    <mergeCell ref="A77:A79"/>
    <mergeCell ref="B77:B79"/>
    <mergeCell ref="A107:A109"/>
    <mergeCell ref="B107:B109"/>
    <mergeCell ref="C107:C109"/>
    <mergeCell ref="E60:E62"/>
    <mergeCell ref="C74:C76"/>
    <mergeCell ref="D74:D76"/>
    <mergeCell ref="E74:E76"/>
    <mergeCell ref="E77:E79"/>
    <mergeCell ref="A60:A62"/>
    <mergeCell ref="B60:B62"/>
    <mergeCell ref="A116:A119"/>
    <mergeCell ref="B116:B119"/>
    <mergeCell ref="C116:C119"/>
    <mergeCell ref="D116:D119"/>
    <mergeCell ref="D113:D115"/>
    <mergeCell ref="C71:C73"/>
    <mergeCell ref="D71:D73"/>
    <mergeCell ref="B113:B115"/>
    <mergeCell ref="A110:A112"/>
    <mergeCell ref="B110:B112"/>
    <mergeCell ref="D110:D112"/>
    <mergeCell ref="A71:A73"/>
    <mergeCell ref="B71:B73"/>
    <mergeCell ref="C113:C115"/>
    <mergeCell ref="A59:K59"/>
    <mergeCell ref="A63:A66"/>
    <mergeCell ref="B63:B66"/>
    <mergeCell ref="C63:C66"/>
    <mergeCell ref="D63:D66"/>
    <mergeCell ref="E63:E66"/>
    <mergeCell ref="C60:C62"/>
    <mergeCell ref="D60:D62"/>
    <mergeCell ref="E51:E54"/>
    <mergeCell ref="E48:E50"/>
    <mergeCell ref="A48:A50"/>
    <mergeCell ref="B48:B50"/>
    <mergeCell ref="C48:C50"/>
    <mergeCell ref="D48:D50"/>
    <mergeCell ref="B51:B54"/>
    <mergeCell ref="C51:C54"/>
    <mergeCell ref="A40:A43"/>
    <mergeCell ref="A44:K44"/>
    <mergeCell ref="A45:A47"/>
    <mergeCell ref="B45:B47"/>
    <mergeCell ref="D51:D54"/>
    <mergeCell ref="E116:E119"/>
    <mergeCell ref="A67:K67"/>
    <mergeCell ref="A68:A70"/>
    <mergeCell ref="B68:B70"/>
    <mergeCell ref="C68:C70"/>
    <mergeCell ref="C40:C43"/>
    <mergeCell ref="D40:D43"/>
    <mergeCell ref="B40:B43"/>
    <mergeCell ref="E31:E33"/>
    <mergeCell ref="A124:K124"/>
    <mergeCell ref="A120:A123"/>
    <mergeCell ref="E120:E123"/>
    <mergeCell ref="E68:E70"/>
    <mergeCell ref="E80:E82"/>
    <mergeCell ref="E37:E39"/>
    <mergeCell ref="B34:B36"/>
    <mergeCell ref="C34:C36"/>
    <mergeCell ref="D34:D36"/>
    <mergeCell ref="E45:E47"/>
    <mergeCell ref="A37:A39"/>
    <mergeCell ref="B37:B39"/>
    <mergeCell ref="C37:C39"/>
    <mergeCell ref="D37:D39"/>
    <mergeCell ref="C45:C47"/>
    <mergeCell ref="D45:D47"/>
    <mergeCell ref="E34:E36"/>
    <mergeCell ref="A26:A29"/>
    <mergeCell ref="B26:B29"/>
    <mergeCell ref="C26:C29"/>
    <mergeCell ref="D26:D29"/>
    <mergeCell ref="A31:A33"/>
    <mergeCell ref="B31:B33"/>
    <mergeCell ref="C31:C33"/>
    <mergeCell ref="D31:D33"/>
    <mergeCell ref="A34:A36"/>
    <mergeCell ref="A23:A25"/>
    <mergeCell ref="B23:B25"/>
    <mergeCell ref="C23:C25"/>
    <mergeCell ref="D23:D25"/>
    <mergeCell ref="E23:E25"/>
    <mergeCell ref="A18:A21"/>
    <mergeCell ref="A22:K22"/>
    <mergeCell ref="E18:E21"/>
    <mergeCell ref="D18:D21"/>
    <mergeCell ref="C18:C21"/>
    <mergeCell ref="B11:B12"/>
    <mergeCell ref="B19:B21"/>
    <mergeCell ref="C11:C12"/>
    <mergeCell ref="D11:E11"/>
    <mergeCell ref="F11:F12"/>
    <mergeCell ref="C14:C17"/>
    <mergeCell ref="B14:B17"/>
    <mergeCell ref="D14:D17"/>
    <mergeCell ref="B155:B157"/>
    <mergeCell ref="A148:K148"/>
    <mergeCell ref="G11:K11"/>
    <mergeCell ref="C7:F7"/>
    <mergeCell ref="B8:I8"/>
    <mergeCell ref="B9:I9"/>
    <mergeCell ref="B145:B147"/>
    <mergeCell ref="A14:A17"/>
    <mergeCell ref="E14:E17"/>
    <mergeCell ref="A11:A12"/>
    <mergeCell ref="C137:C139"/>
    <mergeCell ref="E155:E157"/>
    <mergeCell ref="A152:A154"/>
    <mergeCell ref="B152:B154"/>
    <mergeCell ref="C152:C154"/>
    <mergeCell ref="D149:D151"/>
    <mergeCell ref="E149:E151"/>
    <mergeCell ref="B149:B151"/>
    <mergeCell ref="C149:C151"/>
    <mergeCell ref="A155:A157"/>
    <mergeCell ref="E173:E175"/>
    <mergeCell ref="C155:C157"/>
    <mergeCell ref="D155:D157"/>
    <mergeCell ref="D176:D178"/>
    <mergeCell ref="E176:E178"/>
    <mergeCell ref="E26:E29"/>
    <mergeCell ref="A30:K30"/>
    <mergeCell ref="E40:E43"/>
    <mergeCell ref="D152:D154"/>
    <mergeCell ref="E152:E154"/>
    <mergeCell ref="C176:C178"/>
    <mergeCell ref="B137:B139"/>
    <mergeCell ref="A149:A151"/>
    <mergeCell ref="C179:C181"/>
    <mergeCell ref="D179:D181"/>
    <mergeCell ref="E179:E181"/>
    <mergeCell ref="A173:A175"/>
    <mergeCell ref="A176:A178"/>
    <mergeCell ref="A179:A181"/>
    <mergeCell ref="D173:D175"/>
  </mergeCells>
  <printOptions/>
  <pageMargins left="0.31496062992125984" right="0" top="0.35433070866141736" bottom="0.15748031496062992" header="0.31496062992125984" footer="0.31496062992125984"/>
  <pageSetup fitToHeight="0" fitToWidth="1" horizontalDpi="600" verticalDpi="600" orientation="landscape" paperSize="9" scale="97" r:id="rId1"/>
  <rowBreaks count="4" manualBreakCount="4">
    <brk id="43" max="10" man="1"/>
    <brk id="86" max="10" man="1"/>
    <brk id="119" max="10" man="1"/>
    <brk id="1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53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6.421875" style="3" customWidth="1"/>
    <col min="2" max="2" width="38.57421875" style="3" customWidth="1"/>
    <col min="3" max="3" width="13.28125" style="3" customWidth="1"/>
    <col min="4" max="4" width="15.140625" style="3" customWidth="1"/>
    <col min="5" max="7" width="9.140625" style="3" customWidth="1"/>
    <col min="8" max="8" width="14.28125" style="3" customWidth="1"/>
    <col min="9" max="10" width="9.140625" style="3" customWidth="1"/>
    <col min="11" max="11" width="8.28125" style="3" customWidth="1"/>
    <col min="12" max="12" width="9.140625" style="23" customWidth="1"/>
    <col min="13" max="16384" width="9.140625" style="3" customWidth="1"/>
  </cols>
  <sheetData>
    <row r="1" spans="1:10" ht="12.75">
      <c r="A1" s="434" t="s">
        <v>141</v>
      </c>
      <c r="B1" s="434"/>
      <c r="C1" s="434"/>
      <c r="D1" s="434"/>
      <c r="E1" s="434"/>
      <c r="F1" s="434"/>
      <c r="G1" s="434"/>
      <c r="H1" s="434"/>
      <c r="I1" s="434"/>
      <c r="J1" s="434"/>
    </row>
    <row r="2" spans="1:10" ht="15" customHeight="1">
      <c r="A2" s="434" t="s">
        <v>143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0" ht="15" customHeight="1">
      <c r="A3" s="324" t="s">
        <v>117</v>
      </c>
      <c r="B3" s="324"/>
      <c r="C3" s="324"/>
      <c r="D3" s="324"/>
      <c r="E3" s="324"/>
      <c r="F3" s="324"/>
      <c r="G3" s="324"/>
      <c r="H3" s="324"/>
      <c r="I3" s="324"/>
      <c r="J3" s="324"/>
    </row>
    <row r="4" spans="1:10" ht="29.25" customHeight="1">
      <c r="A4" s="442" t="s">
        <v>146</v>
      </c>
      <c r="B4" s="442"/>
      <c r="C4" s="442"/>
      <c r="D4" s="442"/>
      <c r="E4" s="442"/>
      <c r="F4" s="442"/>
      <c r="G4" s="442"/>
      <c r="H4" s="442"/>
      <c r="I4" s="442"/>
      <c r="J4" s="442"/>
    </row>
    <row r="5" ht="9.75">
      <c r="A5" s="5"/>
    </row>
    <row r="6" spans="1:10" ht="11.25" customHeight="1">
      <c r="A6" s="333" t="s">
        <v>20</v>
      </c>
      <c r="B6" s="369" t="s">
        <v>142</v>
      </c>
      <c r="C6" s="333" t="s">
        <v>128</v>
      </c>
      <c r="D6" s="333" t="s">
        <v>145</v>
      </c>
      <c r="E6" s="333" t="s">
        <v>144</v>
      </c>
      <c r="F6" s="369" t="s">
        <v>125</v>
      </c>
      <c r="G6" s="369"/>
      <c r="H6" s="369"/>
      <c r="I6" s="369"/>
      <c r="J6" s="369"/>
    </row>
    <row r="7" spans="1:12" ht="56.25" customHeight="1">
      <c r="A7" s="334"/>
      <c r="B7" s="369"/>
      <c r="C7" s="334"/>
      <c r="D7" s="334"/>
      <c r="E7" s="334"/>
      <c r="F7" s="253" t="s">
        <v>11</v>
      </c>
      <c r="G7" s="253" t="s">
        <v>21</v>
      </c>
      <c r="H7" s="253" t="s">
        <v>5</v>
      </c>
      <c r="I7" s="253" t="s">
        <v>126</v>
      </c>
      <c r="J7" s="253" t="s">
        <v>127</v>
      </c>
      <c r="L7" s="27"/>
    </row>
    <row r="8" spans="1:10" ht="9.75">
      <c r="A8" s="255">
        <v>1</v>
      </c>
      <c r="B8" s="253">
        <v>2</v>
      </c>
      <c r="C8" s="255">
        <v>3</v>
      </c>
      <c r="D8" s="253">
        <v>4</v>
      </c>
      <c r="E8" s="253">
        <v>5</v>
      </c>
      <c r="F8" s="253">
        <v>6</v>
      </c>
      <c r="G8" s="253">
        <v>7</v>
      </c>
      <c r="H8" s="253">
        <v>8</v>
      </c>
      <c r="I8" s="253">
        <v>9</v>
      </c>
      <c r="J8" s="253">
        <v>10</v>
      </c>
    </row>
    <row r="9" spans="1:10" ht="11.25" customHeight="1">
      <c r="A9" s="333"/>
      <c r="B9" s="422" t="s">
        <v>119</v>
      </c>
      <c r="C9" s="282" t="s">
        <v>9</v>
      </c>
      <c r="D9" s="282"/>
      <c r="E9" s="44">
        <v>2017</v>
      </c>
      <c r="F9" s="99">
        <f>SUM(F17,F31,F42)</f>
        <v>350</v>
      </c>
      <c r="G9" s="84"/>
      <c r="H9" s="84"/>
      <c r="I9" s="99">
        <f>SUM(I17,I31,I42)</f>
        <v>350</v>
      </c>
      <c r="J9" s="253"/>
    </row>
    <row r="10" spans="1:10" ht="9.75">
      <c r="A10" s="337"/>
      <c r="B10" s="423"/>
      <c r="C10" s="283"/>
      <c r="D10" s="283"/>
      <c r="E10" s="44">
        <v>2018</v>
      </c>
      <c r="F10" s="99">
        <f>SUM(F18,F32,F43)</f>
        <v>191.5</v>
      </c>
      <c r="G10" s="84"/>
      <c r="H10" s="84"/>
      <c r="I10" s="99">
        <f>SUM(I18,I32,I43)</f>
        <v>191.5</v>
      </c>
      <c r="J10" s="253"/>
    </row>
    <row r="11" spans="1:10" ht="10.5" thickBot="1">
      <c r="A11" s="337"/>
      <c r="B11" s="423"/>
      <c r="C11" s="283"/>
      <c r="D11" s="283"/>
      <c r="E11" s="78">
        <v>2019</v>
      </c>
      <c r="F11" s="157">
        <f>SUM(F19,F33,F44)</f>
        <v>0</v>
      </c>
      <c r="G11" s="125"/>
      <c r="H11" s="125"/>
      <c r="I11" s="157">
        <f>SUM(I19,I33,I44)</f>
        <v>0</v>
      </c>
      <c r="J11" s="254"/>
    </row>
    <row r="12" spans="1:10" ht="12" thickBot="1">
      <c r="A12" s="334"/>
      <c r="B12" s="424"/>
      <c r="C12" s="284"/>
      <c r="D12" s="428"/>
      <c r="E12" s="126" t="s">
        <v>19</v>
      </c>
      <c r="F12" s="248">
        <f>SUM(F20,F34,F45)</f>
        <v>541.5</v>
      </c>
      <c r="G12" s="127"/>
      <c r="H12" s="127"/>
      <c r="I12" s="248">
        <f>SUM(I20,I34,I45)</f>
        <v>541.5</v>
      </c>
      <c r="J12" s="117"/>
    </row>
    <row r="13" spans="1:10" ht="16.5" customHeight="1">
      <c r="A13" s="455" t="s">
        <v>7</v>
      </c>
      <c r="B13" s="456"/>
      <c r="C13" s="456"/>
      <c r="D13" s="456"/>
      <c r="E13" s="456"/>
      <c r="F13" s="456"/>
      <c r="G13" s="456"/>
      <c r="H13" s="456"/>
      <c r="I13" s="456"/>
      <c r="J13" s="457"/>
    </row>
    <row r="14" spans="1:12" s="36" customFormat="1" ht="21.75" customHeight="1">
      <c r="A14" s="416" t="s">
        <v>8</v>
      </c>
      <c r="B14" s="294" t="s">
        <v>107</v>
      </c>
      <c r="C14" s="403" t="s">
        <v>9</v>
      </c>
      <c r="D14" s="418" t="s">
        <v>204</v>
      </c>
      <c r="E14" s="38">
        <v>2017</v>
      </c>
      <c r="F14" s="85">
        <f>SUM(G14:J14)</f>
        <v>30</v>
      </c>
      <c r="G14" s="86"/>
      <c r="H14" s="86"/>
      <c r="I14" s="85">
        <v>30</v>
      </c>
      <c r="J14" s="40"/>
      <c r="L14" s="81"/>
    </row>
    <row r="15" spans="1:12" s="36" customFormat="1" ht="21.75" customHeight="1">
      <c r="A15" s="416"/>
      <c r="B15" s="295"/>
      <c r="C15" s="403"/>
      <c r="D15" s="419"/>
      <c r="E15" s="38">
        <v>2018</v>
      </c>
      <c r="F15" s="85">
        <f>SUM(G15:J15)</f>
        <v>13.7</v>
      </c>
      <c r="G15" s="86"/>
      <c r="H15" s="86"/>
      <c r="I15" s="85">
        <v>13.7</v>
      </c>
      <c r="J15" s="40"/>
      <c r="L15" s="81"/>
    </row>
    <row r="16" spans="1:12" s="36" customFormat="1" ht="21.75" customHeight="1">
      <c r="A16" s="416"/>
      <c r="B16" s="296"/>
      <c r="C16" s="403"/>
      <c r="D16" s="420"/>
      <c r="E16" s="38">
        <v>2019</v>
      </c>
      <c r="F16" s="85">
        <f>SUM(G16:J16)</f>
        <v>0</v>
      </c>
      <c r="G16" s="86"/>
      <c r="H16" s="86"/>
      <c r="I16" s="85">
        <v>0</v>
      </c>
      <c r="J16" s="40"/>
      <c r="L16" s="81"/>
    </row>
    <row r="17" spans="1:12" s="36" customFormat="1" ht="9.75">
      <c r="A17" s="282"/>
      <c r="B17" s="425" t="s">
        <v>10</v>
      </c>
      <c r="C17" s="282"/>
      <c r="D17" s="282"/>
      <c r="E17" s="38">
        <v>2017</v>
      </c>
      <c r="F17" s="85">
        <f>SUM(G17:I17)</f>
        <v>30</v>
      </c>
      <c r="G17" s="85"/>
      <c r="H17" s="85"/>
      <c r="I17" s="85">
        <f>I14</f>
        <v>30</v>
      </c>
      <c r="J17" s="40"/>
      <c r="L17" s="81"/>
    </row>
    <row r="18" spans="1:12" s="36" customFormat="1" ht="9.75">
      <c r="A18" s="283"/>
      <c r="B18" s="426"/>
      <c r="C18" s="283"/>
      <c r="D18" s="283"/>
      <c r="E18" s="38">
        <v>2018</v>
      </c>
      <c r="F18" s="85">
        <f>SUM(G18:I18)</f>
        <v>13.7</v>
      </c>
      <c r="G18" s="85"/>
      <c r="H18" s="85"/>
      <c r="I18" s="85">
        <f>I15</f>
        <v>13.7</v>
      </c>
      <c r="J18" s="40"/>
      <c r="L18" s="81"/>
    </row>
    <row r="19" spans="1:12" s="36" customFormat="1" ht="10.5" thickBot="1">
      <c r="A19" s="283"/>
      <c r="B19" s="426"/>
      <c r="C19" s="283"/>
      <c r="D19" s="283"/>
      <c r="E19" s="37">
        <v>2019</v>
      </c>
      <c r="F19" s="87">
        <f>SUM(G19:I19)</f>
        <v>0</v>
      </c>
      <c r="G19" s="87"/>
      <c r="H19" s="87"/>
      <c r="I19" s="87">
        <f>I16</f>
        <v>0</v>
      </c>
      <c r="J19" s="128"/>
      <c r="L19" s="81"/>
    </row>
    <row r="20" spans="1:12" s="36" customFormat="1" ht="10.5" thickBot="1">
      <c r="A20" s="284"/>
      <c r="B20" s="427"/>
      <c r="C20" s="284"/>
      <c r="D20" s="428"/>
      <c r="E20" s="126" t="s">
        <v>11</v>
      </c>
      <c r="F20" s="129">
        <f>SUM(F17:F19)</f>
        <v>43.7</v>
      </c>
      <c r="G20" s="129"/>
      <c r="H20" s="129"/>
      <c r="I20" s="129">
        <f>SUM(I17:I19)</f>
        <v>43.7</v>
      </c>
      <c r="J20" s="130"/>
      <c r="L20" s="81"/>
    </row>
    <row r="21" spans="1:12" s="36" customFormat="1" ht="15" customHeight="1">
      <c r="A21" s="318" t="s">
        <v>12</v>
      </c>
      <c r="B21" s="319"/>
      <c r="C21" s="319"/>
      <c r="D21" s="319"/>
      <c r="E21" s="319"/>
      <c r="F21" s="319"/>
      <c r="G21" s="319"/>
      <c r="H21" s="319"/>
      <c r="I21" s="319"/>
      <c r="J21" s="320"/>
      <c r="L21" s="81"/>
    </row>
    <row r="22" spans="1:12" s="36" customFormat="1" ht="11.25" customHeight="1">
      <c r="A22" s="416" t="s">
        <v>24</v>
      </c>
      <c r="B22" s="429" t="s">
        <v>13</v>
      </c>
      <c r="C22" s="417" t="s">
        <v>9</v>
      </c>
      <c r="D22" s="418" t="s">
        <v>205</v>
      </c>
      <c r="E22" s="38">
        <v>2017</v>
      </c>
      <c r="F22" s="85">
        <f aca="true" t="shared" si="0" ref="F22:F30">SUM(G22:J22)</f>
        <v>20</v>
      </c>
      <c r="G22" s="86"/>
      <c r="H22" s="86"/>
      <c r="I22" s="85">
        <v>20</v>
      </c>
      <c r="J22" s="43"/>
      <c r="L22" s="81"/>
    </row>
    <row r="23" spans="1:12" s="36" customFormat="1" ht="9.75">
      <c r="A23" s="416"/>
      <c r="B23" s="429"/>
      <c r="C23" s="417"/>
      <c r="D23" s="419"/>
      <c r="E23" s="38">
        <v>2018</v>
      </c>
      <c r="F23" s="85">
        <f t="shared" si="0"/>
        <v>0</v>
      </c>
      <c r="G23" s="85"/>
      <c r="H23" s="85"/>
      <c r="I23" s="85">
        <v>0</v>
      </c>
      <c r="J23" s="43"/>
      <c r="L23" s="261"/>
    </row>
    <row r="24" spans="1:13" s="36" customFormat="1" ht="9.75">
      <c r="A24" s="416"/>
      <c r="B24" s="429"/>
      <c r="C24" s="417"/>
      <c r="D24" s="420"/>
      <c r="E24" s="38">
        <v>2019</v>
      </c>
      <c r="F24" s="85">
        <f t="shared" si="0"/>
        <v>0</v>
      </c>
      <c r="G24" s="85"/>
      <c r="H24" s="85"/>
      <c r="I24" s="85">
        <v>0</v>
      </c>
      <c r="J24" s="43"/>
      <c r="L24" s="261"/>
      <c r="M24" s="228"/>
    </row>
    <row r="25" spans="1:13" s="36" customFormat="1" ht="11.25" customHeight="1">
      <c r="A25" s="416" t="s">
        <v>25</v>
      </c>
      <c r="B25" s="429" t="s">
        <v>14</v>
      </c>
      <c r="C25" s="417" t="s">
        <v>9</v>
      </c>
      <c r="D25" s="418" t="s">
        <v>206</v>
      </c>
      <c r="E25" s="38">
        <v>2017</v>
      </c>
      <c r="F25" s="85">
        <f t="shared" si="0"/>
        <v>35.4</v>
      </c>
      <c r="G25" s="85"/>
      <c r="H25" s="85"/>
      <c r="I25" s="85">
        <f>40-4.6</f>
        <v>35.4</v>
      </c>
      <c r="J25" s="43"/>
      <c r="L25" s="81"/>
      <c r="M25" s="228"/>
    </row>
    <row r="26" spans="1:13" s="36" customFormat="1" ht="9.75">
      <c r="A26" s="416"/>
      <c r="B26" s="429"/>
      <c r="C26" s="417"/>
      <c r="D26" s="419"/>
      <c r="E26" s="38">
        <v>2018</v>
      </c>
      <c r="F26" s="85">
        <f t="shared" si="0"/>
        <v>0</v>
      </c>
      <c r="G26" s="85"/>
      <c r="H26" s="85"/>
      <c r="I26" s="85">
        <v>0</v>
      </c>
      <c r="J26" s="43"/>
      <c r="L26" s="261"/>
      <c r="M26" s="228"/>
    </row>
    <row r="27" spans="1:13" s="36" customFormat="1" ht="9.75">
      <c r="A27" s="416"/>
      <c r="B27" s="429"/>
      <c r="C27" s="417"/>
      <c r="D27" s="420"/>
      <c r="E27" s="38">
        <v>2019</v>
      </c>
      <c r="F27" s="85">
        <f t="shared" si="0"/>
        <v>0</v>
      </c>
      <c r="G27" s="85"/>
      <c r="H27" s="85"/>
      <c r="I27" s="85">
        <v>0</v>
      </c>
      <c r="J27" s="43"/>
      <c r="L27" s="261"/>
      <c r="M27" s="228"/>
    </row>
    <row r="28" spans="1:13" s="36" customFormat="1" ht="11.25" customHeight="1">
      <c r="A28" s="416" t="s">
        <v>26</v>
      </c>
      <c r="B28" s="392" t="s">
        <v>15</v>
      </c>
      <c r="C28" s="417" t="s">
        <v>9</v>
      </c>
      <c r="D28" s="418" t="s">
        <v>207</v>
      </c>
      <c r="E28" s="38">
        <v>2017</v>
      </c>
      <c r="F28" s="85">
        <f t="shared" si="0"/>
        <v>19.4</v>
      </c>
      <c r="G28" s="85"/>
      <c r="H28" s="85"/>
      <c r="I28" s="85">
        <f>50-15-15.6</f>
        <v>19.4</v>
      </c>
      <c r="J28" s="43"/>
      <c r="L28" s="261"/>
      <c r="M28" s="228"/>
    </row>
    <row r="29" spans="1:13" s="36" customFormat="1" ht="9.75">
      <c r="A29" s="416"/>
      <c r="B29" s="392"/>
      <c r="C29" s="417"/>
      <c r="D29" s="419"/>
      <c r="E29" s="38">
        <v>2018</v>
      </c>
      <c r="F29" s="85">
        <f t="shared" si="0"/>
        <v>29.8</v>
      </c>
      <c r="G29" s="85"/>
      <c r="H29" s="85"/>
      <c r="I29" s="85">
        <v>29.8</v>
      </c>
      <c r="J29" s="43"/>
      <c r="L29" s="261"/>
      <c r="M29" s="228"/>
    </row>
    <row r="30" spans="1:13" s="36" customFormat="1" ht="9.75">
      <c r="A30" s="416"/>
      <c r="B30" s="392"/>
      <c r="C30" s="417"/>
      <c r="D30" s="420"/>
      <c r="E30" s="38">
        <v>2019</v>
      </c>
      <c r="F30" s="85">
        <f t="shared" si="0"/>
        <v>0</v>
      </c>
      <c r="G30" s="85"/>
      <c r="H30" s="85"/>
      <c r="I30" s="85">
        <v>0</v>
      </c>
      <c r="J30" s="43"/>
      <c r="L30" s="81"/>
      <c r="M30" s="228"/>
    </row>
    <row r="31" spans="1:12" s="36" customFormat="1" ht="9.75">
      <c r="A31" s="282"/>
      <c r="B31" s="425" t="s">
        <v>16</v>
      </c>
      <c r="C31" s="425"/>
      <c r="D31" s="425"/>
      <c r="E31" s="38">
        <v>2017</v>
      </c>
      <c r="F31" s="85">
        <f>SUM(G31:I31)</f>
        <v>74.8</v>
      </c>
      <c r="G31" s="85"/>
      <c r="H31" s="85"/>
      <c r="I31" s="85">
        <f>SUM(I22,I25,I28)</f>
        <v>74.8</v>
      </c>
      <c r="J31" s="45"/>
      <c r="L31" s="262"/>
    </row>
    <row r="32" spans="1:12" s="36" customFormat="1" ht="9.75">
      <c r="A32" s="283"/>
      <c r="B32" s="426"/>
      <c r="C32" s="426"/>
      <c r="D32" s="426"/>
      <c r="E32" s="38">
        <v>2018</v>
      </c>
      <c r="F32" s="85">
        <f>SUM(G32:I32)</f>
        <v>29.8</v>
      </c>
      <c r="G32" s="85"/>
      <c r="H32" s="85"/>
      <c r="I32" s="85">
        <f>SUM(I23,I26,I29)</f>
        <v>29.8</v>
      </c>
      <c r="J32" s="43"/>
      <c r="L32" s="262"/>
    </row>
    <row r="33" spans="1:12" s="36" customFormat="1" ht="10.5" thickBot="1">
      <c r="A33" s="283"/>
      <c r="B33" s="426"/>
      <c r="C33" s="426"/>
      <c r="D33" s="426"/>
      <c r="E33" s="37">
        <v>2019</v>
      </c>
      <c r="F33" s="87">
        <f>SUM(G33:I33)</f>
        <v>0</v>
      </c>
      <c r="G33" s="87"/>
      <c r="H33" s="87"/>
      <c r="I33" s="87">
        <f>SUM(I24,I27,I30)</f>
        <v>0</v>
      </c>
      <c r="J33" s="131"/>
      <c r="L33" s="262"/>
    </row>
    <row r="34" spans="1:12" s="36" customFormat="1" ht="10.5" thickBot="1">
      <c r="A34" s="284"/>
      <c r="B34" s="427"/>
      <c r="C34" s="427"/>
      <c r="D34" s="393"/>
      <c r="E34" s="126" t="s">
        <v>11</v>
      </c>
      <c r="F34" s="129">
        <f>SUM(F31:F33)</f>
        <v>104.6</v>
      </c>
      <c r="G34" s="129"/>
      <c r="H34" s="129"/>
      <c r="I34" s="129">
        <f>SUM(I31:I33)</f>
        <v>104.6</v>
      </c>
      <c r="J34" s="132"/>
      <c r="L34" s="263"/>
    </row>
    <row r="35" spans="1:12" s="36" customFormat="1" ht="27.75" customHeight="1">
      <c r="A35" s="318" t="s">
        <v>30</v>
      </c>
      <c r="B35" s="319"/>
      <c r="C35" s="319"/>
      <c r="D35" s="319"/>
      <c r="E35" s="319"/>
      <c r="F35" s="319"/>
      <c r="G35" s="319"/>
      <c r="H35" s="319"/>
      <c r="I35" s="319"/>
      <c r="J35" s="320"/>
      <c r="L35" s="81"/>
    </row>
    <row r="36" spans="1:12" s="36" customFormat="1" ht="18.75" customHeight="1">
      <c r="A36" s="416" t="s">
        <v>28</v>
      </c>
      <c r="B36" s="392" t="s">
        <v>17</v>
      </c>
      <c r="C36" s="403" t="s">
        <v>9</v>
      </c>
      <c r="D36" s="282" t="s">
        <v>208</v>
      </c>
      <c r="E36" s="38">
        <v>2017</v>
      </c>
      <c r="F36" s="85">
        <f aca="true" t="shared" si="1" ref="F36:F41">SUM(G36:J36)</f>
        <v>200.2</v>
      </c>
      <c r="G36" s="85"/>
      <c r="H36" s="85"/>
      <c r="I36" s="85">
        <f>180+20.2</f>
        <v>200.2</v>
      </c>
      <c r="J36" s="42"/>
      <c r="L36" s="81"/>
    </row>
    <row r="37" spans="1:12" s="36" customFormat="1" ht="18.75" customHeight="1">
      <c r="A37" s="416"/>
      <c r="B37" s="392"/>
      <c r="C37" s="403"/>
      <c r="D37" s="283"/>
      <c r="E37" s="38">
        <v>2018</v>
      </c>
      <c r="F37" s="85">
        <f t="shared" si="1"/>
        <v>139.4</v>
      </c>
      <c r="G37" s="85"/>
      <c r="H37" s="85"/>
      <c r="I37" s="85">
        <v>139.4</v>
      </c>
      <c r="J37" s="42"/>
      <c r="L37" s="81"/>
    </row>
    <row r="38" spans="1:13" s="36" customFormat="1" ht="18.75" customHeight="1">
      <c r="A38" s="416"/>
      <c r="B38" s="392"/>
      <c r="C38" s="403"/>
      <c r="D38" s="284"/>
      <c r="E38" s="38">
        <v>2019</v>
      </c>
      <c r="F38" s="85">
        <f t="shared" si="1"/>
        <v>0</v>
      </c>
      <c r="G38" s="85"/>
      <c r="H38" s="85"/>
      <c r="I38" s="85">
        <v>0</v>
      </c>
      <c r="J38" s="42"/>
      <c r="L38" s="81"/>
      <c r="M38" s="228"/>
    </row>
    <row r="39" spans="1:13" s="36" customFormat="1" ht="13.5" customHeight="1">
      <c r="A39" s="416" t="s">
        <v>29</v>
      </c>
      <c r="B39" s="392" t="s">
        <v>220</v>
      </c>
      <c r="C39" s="403" t="s">
        <v>9</v>
      </c>
      <c r="D39" s="418" t="s">
        <v>209</v>
      </c>
      <c r="E39" s="38">
        <v>2017</v>
      </c>
      <c r="F39" s="85">
        <f t="shared" si="1"/>
        <v>45</v>
      </c>
      <c r="G39" s="85"/>
      <c r="H39" s="85"/>
      <c r="I39" s="85">
        <f>15+30</f>
        <v>45</v>
      </c>
      <c r="J39" s="42"/>
      <c r="L39" s="81"/>
      <c r="M39" s="228"/>
    </row>
    <row r="40" spans="1:13" s="36" customFormat="1" ht="13.5" customHeight="1">
      <c r="A40" s="416"/>
      <c r="B40" s="392"/>
      <c r="C40" s="403"/>
      <c r="D40" s="419"/>
      <c r="E40" s="38">
        <v>2018</v>
      </c>
      <c r="F40" s="85">
        <f t="shared" si="1"/>
        <v>8.6</v>
      </c>
      <c r="G40" s="85"/>
      <c r="H40" s="85"/>
      <c r="I40" s="85">
        <v>8.6</v>
      </c>
      <c r="J40" s="42"/>
      <c r="L40" s="81"/>
      <c r="M40" s="228"/>
    </row>
    <row r="41" spans="1:13" s="36" customFormat="1" ht="16.5" customHeight="1">
      <c r="A41" s="416"/>
      <c r="B41" s="392"/>
      <c r="C41" s="403"/>
      <c r="D41" s="420"/>
      <c r="E41" s="38">
        <v>2019</v>
      </c>
      <c r="F41" s="85">
        <f t="shared" si="1"/>
        <v>0</v>
      </c>
      <c r="G41" s="85"/>
      <c r="H41" s="85"/>
      <c r="I41" s="85">
        <v>0</v>
      </c>
      <c r="J41" s="42"/>
      <c r="L41" s="81"/>
      <c r="M41" s="228"/>
    </row>
    <row r="42" spans="1:12" s="36" customFormat="1" ht="9.75">
      <c r="A42" s="403"/>
      <c r="B42" s="421" t="s">
        <v>18</v>
      </c>
      <c r="C42" s="282"/>
      <c r="D42" s="282"/>
      <c r="E42" s="38">
        <v>2017</v>
      </c>
      <c r="F42" s="85">
        <f>SUM(G42:I42)</f>
        <v>245.2</v>
      </c>
      <c r="G42" s="85"/>
      <c r="H42" s="85"/>
      <c r="I42" s="85">
        <f>SUM(I36,I39)</f>
        <v>245.2</v>
      </c>
      <c r="J42" s="42"/>
      <c r="L42" s="262"/>
    </row>
    <row r="43" spans="1:12" s="36" customFormat="1" ht="9.75">
      <c r="A43" s="403"/>
      <c r="B43" s="421"/>
      <c r="C43" s="283"/>
      <c r="D43" s="283"/>
      <c r="E43" s="38">
        <v>2018</v>
      </c>
      <c r="F43" s="85">
        <f>SUM(F37,F40)</f>
        <v>148</v>
      </c>
      <c r="G43" s="85"/>
      <c r="H43" s="85"/>
      <c r="I43" s="85">
        <f>SUM(I37,I40)</f>
        <v>148</v>
      </c>
      <c r="J43" s="42"/>
      <c r="L43" s="262"/>
    </row>
    <row r="44" spans="1:12" s="36" customFormat="1" ht="10.5" thickBot="1">
      <c r="A44" s="403"/>
      <c r="B44" s="421"/>
      <c r="C44" s="283"/>
      <c r="D44" s="283"/>
      <c r="E44" s="37">
        <v>2019</v>
      </c>
      <c r="F44" s="87">
        <f>SUM(F38,F41)</f>
        <v>0</v>
      </c>
      <c r="G44" s="87"/>
      <c r="H44" s="87"/>
      <c r="I44" s="87">
        <f>SUM(I38,I41)</f>
        <v>0</v>
      </c>
      <c r="J44" s="79"/>
      <c r="L44" s="262"/>
    </row>
    <row r="45" spans="1:12" s="36" customFormat="1" ht="10.5" thickBot="1">
      <c r="A45" s="403"/>
      <c r="B45" s="421"/>
      <c r="C45" s="284"/>
      <c r="D45" s="428"/>
      <c r="E45" s="126" t="s">
        <v>11</v>
      </c>
      <c r="F45" s="129">
        <f>SUM(F42:F44)</f>
        <v>393.2</v>
      </c>
      <c r="G45" s="129"/>
      <c r="H45" s="129"/>
      <c r="I45" s="129">
        <f>SUM(I42:I44)</f>
        <v>393.2</v>
      </c>
      <c r="J45" s="133"/>
      <c r="L45" s="263"/>
    </row>
    <row r="46" spans="1:10" s="81" customFormat="1" ht="9.75">
      <c r="A46" s="70"/>
      <c r="B46" s="82"/>
      <c r="C46" s="80"/>
      <c r="D46" s="80"/>
      <c r="J46" s="82"/>
    </row>
    <row r="47" spans="1:10" s="81" customFormat="1" ht="9.75">
      <c r="A47" s="70"/>
      <c r="B47" s="82"/>
      <c r="C47" s="80"/>
      <c r="D47" s="80"/>
      <c r="J47" s="82"/>
    </row>
    <row r="48" spans="1:10" s="81" customFormat="1" ht="9.75">
      <c r="A48" s="70"/>
      <c r="B48" s="82"/>
      <c r="C48" s="80"/>
      <c r="D48" s="80"/>
      <c r="J48" s="82"/>
    </row>
    <row r="49" spans="1:10" s="81" customFormat="1" ht="15" customHeight="1">
      <c r="A49" s="70"/>
      <c r="B49" s="82"/>
      <c r="C49" s="80"/>
      <c r="D49" s="80"/>
      <c r="J49" s="83"/>
    </row>
    <row r="50" spans="1:10" ht="9.7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2" ht="9.75">
      <c r="A52" s="12"/>
    </row>
    <row r="53" ht="9.75">
      <c r="A53" s="12"/>
    </row>
  </sheetData>
  <sheetProtection/>
  <mergeCells count="53">
    <mergeCell ref="A1:J1"/>
    <mergeCell ref="D9:D12"/>
    <mergeCell ref="D25:D27"/>
    <mergeCell ref="D22:D24"/>
    <mergeCell ref="D17:D20"/>
    <mergeCell ref="D14:D16"/>
    <mergeCell ref="A4:J4"/>
    <mergeCell ref="A17:A20"/>
    <mergeCell ref="B6:B7"/>
    <mergeCell ref="E6:E7"/>
    <mergeCell ref="D42:D45"/>
    <mergeCell ref="C42:C45"/>
    <mergeCell ref="C31:C34"/>
    <mergeCell ref="A22:A24"/>
    <mergeCell ref="B22:B24"/>
    <mergeCell ref="C22:C24"/>
    <mergeCell ref="B25:B27"/>
    <mergeCell ref="C25:C27"/>
    <mergeCell ref="D31:D34"/>
    <mergeCell ref="B31:B34"/>
    <mergeCell ref="A3:J3"/>
    <mergeCell ref="A2:J2"/>
    <mergeCell ref="C17:C20"/>
    <mergeCell ref="B9:B12"/>
    <mergeCell ref="A9:A12"/>
    <mergeCell ref="C9:C12"/>
    <mergeCell ref="D6:D7"/>
    <mergeCell ref="C6:C7"/>
    <mergeCell ref="B17:B20"/>
    <mergeCell ref="C14:C16"/>
    <mergeCell ref="B42:B45"/>
    <mergeCell ref="C39:C41"/>
    <mergeCell ref="A42:A45"/>
    <mergeCell ref="A39:A41"/>
    <mergeCell ref="B39:B41"/>
    <mergeCell ref="A21:J21"/>
    <mergeCell ref="D39:D41"/>
    <mergeCell ref="D36:D38"/>
    <mergeCell ref="A36:A38"/>
    <mergeCell ref="B36:B38"/>
    <mergeCell ref="C36:C38"/>
    <mergeCell ref="A28:A30"/>
    <mergeCell ref="B28:B30"/>
    <mergeCell ref="C28:C30"/>
    <mergeCell ref="A35:J35"/>
    <mergeCell ref="D28:D30"/>
    <mergeCell ref="A31:A34"/>
    <mergeCell ref="F6:J6"/>
    <mergeCell ref="A13:J13"/>
    <mergeCell ref="A6:A7"/>
    <mergeCell ref="A25:A27"/>
    <mergeCell ref="A14:A16"/>
    <mergeCell ref="B14:B16"/>
  </mergeCells>
  <printOptions/>
  <pageMargins left="0.5118110236220472" right="0.31496062992125984" top="0.5511811023622047" bottom="0.35433070866141736" header="0.31496062992125984" footer="0.11811023622047245"/>
  <pageSetup horizontalDpi="600" verticalDpi="600" orientation="landscape" paperSize="9" r:id="rId1"/>
  <rowBreaks count="1" manualBreakCount="1">
    <brk id="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59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3" customWidth="1"/>
    <col min="2" max="2" width="47.140625" style="3" customWidth="1"/>
    <col min="3" max="3" width="12.7109375" style="3" customWidth="1"/>
    <col min="4" max="4" width="16.421875" style="3" customWidth="1"/>
    <col min="5" max="5" width="8.00390625" style="3" customWidth="1"/>
    <col min="6" max="6" width="9.57421875" style="3" bestFit="1" customWidth="1"/>
    <col min="7" max="7" width="9.28125" style="3" bestFit="1" customWidth="1"/>
    <col min="8" max="8" width="14.7109375" style="3" customWidth="1"/>
    <col min="9" max="9" width="9.57421875" style="3" bestFit="1" customWidth="1"/>
    <col min="10" max="10" width="9.28125" style="3" bestFit="1" customWidth="1"/>
    <col min="11" max="11" width="6.8515625" style="3" customWidth="1"/>
    <col min="12" max="12" width="7.28125" style="3" customWidth="1"/>
    <col min="13" max="16384" width="9.140625" style="3" customWidth="1"/>
  </cols>
  <sheetData>
    <row r="1" spans="1:11" ht="12.75">
      <c r="A1" s="434" t="s">
        <v>141</v>
      </c>
      <c r="B1" s="434"/>
      <c r="C1" s="434"/>
      <c r="D1" s="434"/>
      <c r="E1" s="434"/>
      <c r="F1" s="434"/>
      <c r="G1" s="434"/>
      <c r="H1" s="434"/>
      <c r="I1" s="434"/>
      <c r="J1" s="434"/>
      <c r="K1" s="96"/>
    </row>
    <row r="2" spans="1:11" ht="15" customHeight="1">
      <c r="A2" s="434" t="s">
        <v>143</v>
      </c>
      <c r="B2" s="434"/>
      <c r="C2" s="434"/>
      <c r="D2" s="434"/>
      <c r="E2" s="434"/>
      <c r="F2" s="434"/>
      <c r="G2" s="434"/>
      <c r="H2" s="434"/>
      <c r="I2" s="434"/>
      <c r="J2" s="434"/>
      <c r="K2" s="96"/>
    </row>
    <row r="3" spans="1:11" ht="12">
      <c r="A3" s="324" t="s">
        <v>117</v>
      </c>
      <c r="B3" s="324"/>
      <c r="C3" s="324"/>
      <c r="D3" s="324"/>
      <c r="E3" s="324"/>
      <c r="F3" s="324"/>
      <c r="G3" s="324"/>
      <c r="H3" s="324"/>
      <c r="I3" s="324"/>
      <c r="J3" s="324"/>
      <c r="K3" s="95"/>
    </row>
    <row r="4" spans="1:10" ht="12.75">
      <c r="A4" s="434" t="s">
        <v>147</v>
      </c>
      <c r="B4" s="434"/>
      <c r="C4" s="434"/>
      <c r="D4" s="434"/>
      <c r="E4" s="434"/>
      <c r="F4" s="434"/>
      <c r="G4" s="434"/>
      <c r="H4" s="434"/>
      <c r="I4" s="434"/>
      <c r="J4" s="434"/>
    </row>
    <row r="5" ht="9.75">
      <c r="A5" s="5"/>
    </row>
    <row r="6" spans="1:10" ht="9.75">
      <c r="A6" s="333" t="s">
        <v>20</v>
      </c>
      <c r="B6" s="369" t="s">
        <v>142</v>
      </c>
      <c r="C6" s="333" t="s">
        <v>128</v>
      </c>
      <c r="D6" s="333" t="s">
        <v>145</v>
      </c>
      <c r="E6" s="333" t="s">
        <v>144</v>
      </c>
      <c r="F6" s="369" t="s">
        <v>125</v>
      </c>
      <c r="G6" s="369"/>
      <c r="H6" s="369"/>
      <c r="I6" s="369"/>
      <c r="J6" s="369"/>
    </row>
    <row r="7" spans="1:10" ht="54.75" customHeight="1">
      <c r="A7" s="334"/>
      <c r="B7" s="369"/>
      <c r="C7" s="334"/>
      <c r="D7" s="334"/>
      <c r="E7" s="334"/>
      <c r="F7" s="75" t="s">
        <v>4</v>
      </c>
      <c r="G7" s="253" t="s">
        <v>21</v>
      </c>
      <c r="H7" s="253" t="s">
        <v>5</v>
      </c>
      <c r="I7" s="253" t="s">
        <v>126</v>
      </c>
      <c r="J7" s="253" t="s">
        <v>127</v>
      </c>
    </row>
    <row r="8" spans="1:10" ht="12" customHeight="1">
      <c r="A8" s="255">
        <v>1</v>
      </c>
      <c r="B8" s="253">
        <v>2</v>
      </c>
      <c r="C8" s="255">
        <v>3</v>
      </c>
      <c r="D8" s="255"/>
      <c r="E8" s="253">
        <v>4</v>
      </c>
      <c r="F8" s="253">
        <v>5</v>
      </c>
      <c r="G8" s="253">
        <v>6</v>
      </c>
      <c r="H8" s="253">
        <v>7</v>
      </c>
      <c r="I8" s="253">
        <v>8</v>
      </c>
      <c r="J8" s="253">
        <v>9</v>
      </c>
    </row>
    <row r="9" spans="1:10" ht="11.25" customHeight="1">
      <c r="A9" s="333"/>
      <c r="B9" s="422" t="s">
        <v>121</v>
      </c>
      <c r="C9" s="282" t="s">
        <v>9</v>
      </c>
      <c r="D9" s="282"/>
      <c r="E9" s="44">
        <v>2017</v>
      </c>
      <c r="F9" s="92">
        <f>SUM(G9:J9)</f>
        <v>2893.6</v>
      </c>
      <c r="G9" s="93"/>
      <c r="H9" s="92"/>
      <c r="I9" s="92">
        <f>SUM(I17,I37,I48)</f>
        <v>2893.6</v>
      </c>
      <c r="J9" s="253"/>
    </row>
    <row r="10" spans="1:10" ht="9.75">
      <c r="A10" s="337"/>
      <c r="B10" s="423"/>
      <c r="C10" s="283"/>
      <c r="D10" s="283"/>
      <c r="E10" s="44">
        <v>2018</v>
      </c>
      <c r="F10" s="92">
        <f>SUM(G10:J10)</f>
        <v>1609.1000000000001</v>
      </c>
      <c r="G10" s="94"/>
      <c r="H10" s="92"/>
      <c r="I10" s="92">
        <f>SUM(I18,I38,I49)</f>
        <v>1609.1000000000001</v>
      </c>
      <c r="J10" s="253"/>
    </row>
    <row r="11" spans="1:10" ht="10.5" thickBot="1">
      <c r="A11" s="337"/>
      <c r="B11" s="423"/>
      <c r="C11" s="283"/>
      <c r="D11" s="283"/>
      <c r="E11" s="78">
        <v>2019</v>
      </c>
      <c r="F11" s="134">
        <f>SUM(G11:J11)</f>
        <v>0</v>
      </c>
      <c r="G11" s="135"/>
      <c r="H11" s="134"/>
      <c r="I11" s="134">
        <f>SUM(I19,I39,I50)</f>
        <v>0</v>
      </c>
      <c r="J11" s="254"/>
    </row>
    <row r="12" spans="1:10" ht="10.5" thickBot="1">
      <c r="A12" s="334"/>
      <c r="B12" s="424"/>
      <c r="C12" s="284"/>
      <c r="D12" s="428"/>
      <c r="E12" s="126" t="s">
        <v>19</v>
      </c>
      <c r="F12" s="136">
        <f>SUM(F9:F11)</f>
        <v>4502.7</v>
      </c>
      <c r="G12" s="137"/>
      <c r="H12" s="136"/>
      <c r="I12" s="136">
        <f>SUM(I9:I11)</f>
        <v>4502.7</v>
      </c>
      <c r="J12" s="117"/>
    </row>
    <row r="13" spans="1:10" s="36" customFormat="1" ht="15" customHeight="1">
      <c r="A13" s="318" t="s">
        <v>122</v>
      </c>
      <c r="B13" s="319"/>
      <c r="C13" s="319"/>
      <c r="D13" s="319"/>
      <c r="E13" s="319"/>
      <c r="F13" s="319"/>
      <c r="G13" s="319"/>
      <c r="H13" s="319"/>
      <c r="I13" s="319"/>
      <c r="J13" s="320"/>
    </row>
    <row r="14" spans="1:10" s="36" customFormat="1" ht="24.75" customHeight="1">
      <c r="A14" s="430" t="s">
        <v>8</v>
      </c>
      <c r="B14" s="294" t="s">
        <v>123</v>
      </c>
      <c r="C14" s="435" t="s">
        <v>9</v>
      </c>
      <c r="D14" s="418" t="s">
        <v>210</v>
      </c>
      <c r="E14" s="37">
        <v>2017</v>
      </c>
      <c r="F14" s="87">
        <f>SUM(G14:J14)</f>
        <v>93</v>
      </c>
      <c r="G14" s="88"/>
      <c r="H14" s="87"/>
      <c r="I14" s="87">
        <v>93</v>
      </c>
      <c r="J14" s="37"/>
    </row>
    <row r="15" spans="1:10" s="36" customFormat="1" ht="24.75" customHeight="1">
      <c r="A15" s="431"/>
      <c r="B15" s="295"/>
      <c r="C15" s="419"/>
      <c r="D15" s="419"/>
      <c r="E15" s="38">
        <v>2018</v>
      </c>
      <c r="F15" s="85">
        <f>SUM(G15:J15)</f>
        <v>0</v>
      </c>
      <c r="G15" s="86"/>
      <c r="H15" s="89"/>
      <c r="I15" s="85">
        <v>0</v>
      </c>
      <c r="J15" s="38"/>
    </row>
    <row r="16" spans="1:10" s="36" customFormat="1" ht="24.75" customHeight="1">
      <c r="A16" s="432"/>
      <c r="B16" s="296"/>
      <c r="C16" s="420"/>
      <c r="D16" s="420"/>
      <c r="E16" s="38">
        <v>2019</v>
      </c>
      <c r="F16" s="85">
        <f>SUM(G16:J16)</f>
        <v>0</v>
      </c>
      <c r="G16" s="86"/>
      <c r="H16" s="89"/>
      <c r="I16" s="85">
        <v>0</v>
      </c>
      <c r="J16" s="38"/>
    </row>
    <row r="17" spans="1:10" s="36" customFormat="1" ht="9.75">
      <c r="A17" s="282"/>
      <c r="B17" s="425" t="s">
        <v>10</v>
      </c>
      <c r="C17" s="282"/>
      <c r="D17" s="282"/>
      <c r="E17" s="38">
        <v>2017</v>
      </c>
      <c r="F17" s="85">
        <f>F14</f>
        <v>93</v>
      </c>
      <c r="G17" s="86"/>
      <c r="H17" s="85"/>
      <c r="I17" s="85">
        <f>I14</f>
        <v>93</v>
      </c>
      <c r="J17" s="38"/>
    </row>
    <row r="18" spans="1:10" s="36" customFormat="1" ht="9.75">
      <c r="A18" s="283"/>
      <c r="B18" s="426"/>
      <c r="C18" s="283"/>
      <c r="D18" s="283"/>
      <c r="E18" s="38">
        <v>2018</v>
      </c>
      <c r="F18" s="85">
        <f>F15</f>
        <v>0</v>
      </c>
      <c r="G18" s="86"/>
      <c r="H18" s="85"/>
      <c r="I18" s="85">
        <f>I15</f>
        <v>0</v>
      </c>
      <c r="J18" s="38"/>
    </row>
    <row r="19" spans="1:10" s="36" customFormat="1" ht="10.5" thickBot="1">
      <c r="A19" s="283"/>
      <c r="B19" s="426"/>
      <c r="C19" s="283"/>
      <c r="D19" s="283"/>
      <c r="E19" s="37">
        <v>2019</v>
      </c>
      <c r="F19" s="138">
        <f>F16</f>
        <v>0</v>
      </c>
      <c r="G19" s="88"/>
      <c r="H19" s="138"/>
      <c r="I19" s="138">
        <f>I16</f>
        <v>0</v>
      </c>
      <c r="J19" s="37"/>
    </row>
    <row r="20" spans="1:10" s="36" customFormat="1" ht="10.5" thickBot="1">
      <c r="A20" s="284"/>
      <c r="B20" s="427"/>
      <c r="C20" s="284"/>
      <c r="D20" s="428"/>
      <c r="E20" s="139" t="s">
        <v>19</v>
      </c>
      <c r="F20" s="140">
        <f>SUM(F17:F19)</f>
        <v>93</v>
      </c>
      <c r="G20" s="141"/>
      <c r="H20" s="140"/>
      <c r="I20" s="140">
        <f>SUM(I17:I19)</f>
        <v>93</v>
      </c>
      <c r="J20" s="142"/>
    </row>
    <row r="21" spans="1:10" s="36" customFormat="1" ht="26.25" customHeight="1">
      <c r="A21" s="318" t="s">
        <v>124</v>
      </c>
      <c r="B21" s="319"/>
      <c r="C21" s="319"/>
      <c r="D21" s="319"/>
      <c r="E21" s="319"/>
      <c r="F21" s="319"/>
      <c r="G21" s="319"/>
      <c r="H21" s="319"/>
      <c r="I21" s="319"/>
      <c r="J21" s="319"/>
    </row>
    <row r="22" spans="1:10" s="36" customFormat="1" ht="15" customHeight="1">
      <c r="A22" s="433" t="s">
        <v>24</v>
      </c>
      <c r="B22" s="294" t="s">
        <v>31</v>
      </c>
      <c r="C22" s="282" t="s">
        <v>9</v>
      </c>
      <c r="D22" s="418" t="s">
        <v>211</v>
      </c>
      <c r="E22" s="38">
        <v>2017</v>
      </c>
      <c r="F22" s="100">
        <f aca="true" t="shared" si="0" ref="F22:F39">SUM(G22:J22)</f>
        <v>60</v>
      </c>
      <c r="G22" s="105"/>
      <c r="H22" s="229"/>
      <c r="I22" s="100">
        <v>60</v>
      </c>
      <c r="J22" s="43"/>
    </row>
    <row r="23" spans="1:10" s="36" customFormat="1" ht="15" customHeight="1">
      <c r="A23" s="431"/>
      <c r="B23" s="295"/>
      <c r="C23" s="283"/>
      <c r="D23" s="419"/>
      <c r="E23" s="38">
        <v>2018</v>
      </c>
      <c r="F23" s="100">
        <f t="shared" si="0"/>
        <v>122</v>
      </c>
      <c r="G23" s="105"/>
      <c r="H23" s="230"/>
      <c r="I23" s="100">
        <v>122</v>
      </c>
      <c r="J23" s="43"/>
    </row>
    <row r="24" spans="1:10" s="36" customFormat="1" ht="15" customHeight="1">
      <c r="A24" s="432"/>
      <c r="B24" s="296"/>
      <c r="C24" s="284"/>
      <c r="D24" s="420"/>
      <c r="E24" s="38">
        <v>2019</v>
      </c>
      <c r="F24" s="100">
        <f t="shared" si="0"/>
        <v>0</v>
      </c>
      <c r="G24" s="105"/>
      <c r="H24" s="230"/>
      <c r="I24" s="100">
        <v>0</v>
      </c>
      <c r="J24" s="43"/>
    </row>
    <row r="25" spans="1:10" s="36" customFormat="1" ht="15" customHeight="1">
      <c r="A25" s="433" t="s">
        <v>25</v>
      </c>
      <c r="B25" s="294" t="s">
        <v>32</v>
      </c>
      <c r="C25" s="282" t="s">
        <v>9</v>
      </c>
      <c r="D25" s="418" t="s">
        <v>212</v>
      </c>
      <c r="E25" s="38">
        <v>2017</v>
      </c>
      <c r="F25" s="100">
        <f t="shared" si="0"/>
        <v>193.5</v>
      </c>
      <c r="G25" s="105"/>
      <c r="H25" s="230"/>
      <c r="I25" s="100">
        <v>193.5</v>
      </c>
      <c r="J25" s="43"/>
    </row>
    <row r="26" spans="1:10" s="36" customFormat="1" ht="15" customHeight="1">
      <c r="A26" s="431"/>
      <c r="B26" s="295"/>
      <c r="C26" s="283"/>
      <c r="D26" s="419"/>
      <c r="E26" s="38">
        <v>2018</v>
      </c>
      <c r="F26" s="100">
        <f t="shared" si="0"/>
        <v>144</v>
      </c>
      <c r="G26" s="105"/>
      <c r="H26" s="230"/>
      <c r="I26" s="100">
        <v>144</v>
      </c>
      <c r="J26" s="43"/>
    </row>
    <row r="27" spans="1:10" s="36" customFormat="1" ht="15" customHeight="1">
      <c r="A27" s="432"/>
      <c r="B27" s="296"/>
      <c r="C27" s="284"/>
      <c r="D27" s="420"/>
      <c r="E27" s="38">
        <v>2019</v>
      </c>
      <c r="F27" s="100">
        <f t="shared" si="0"/>
        <v>0</v>
      </c>
      <c r="G27" s="105"/>
      <c r="H27" s="230"/>
      <c r="I27" s="100">
        <v>0</v>
      </c>
      <c r="J27" s="43"/>
    </row>
    <row r="28" spans="1:10" s="36" customFormat="1" ht="15" customHeight="1">
      <c r="A28" s="433" t="s">
        <v>26</v>
      </c>
      <c r="B28" s="294" t="s">
        <v>33</v>
      </c>
      <c r="C28" s="282" t="s">
        <v>9</v>
      </c>
      <c r="D28" s="418" t="s">
        <v>213</v>
      </c>
      <c r="E28" s="38">
        <v>2017</v>
      </c>
      <c r="F28" s="100">
        <f t="shared" si="0"/>
        <v>68.6</v>
      </c>
      <c r="G28" s="105"/>
      <c r="H28" s="230"/>
      <c r="I28" s="100">
        <v>68.6</v>
      </c>
      <c r="J28" s="43"/>
    </row>
    <row r="29" spans="1:10" s="36" customFormat="1" ht="15" customHeight="1">
      <c r="A29" s="431"/>
      <c r="B29" s="295"/>
      <c r="C29" s="283"/>
      <c r="D29" s="419"/>
      <c r="E29" s="38">
        <v>2018</v>
      </c>
      <c r="F29" s="100">
        <f t="shared" si="0"/>
        <v>55</v>
      </c>
      <c r="G29" s="105"/>
      <c r="H29" s="230"/>
      <c r="I29" s="100">
        <v>55</v>
      </c>
      <c r="J29" s="43"/>
    </row>
    <row r="30" spans="1:10" s="36" customFormat="1" ht="15" customHeight="1">
      <c r="A30" s="432"/>
      <c r="B30" s="296"/>
      <c r="C30" s="284"/>
      <c r="D30" s="420"/>
      <c r="E30" s="38">
        <v>2019</v>
      </c>
      <c r="F30" s="100">
        <f t="shared" si="0"/>
        <v>0</v>
      </c>
      <c r="G30" s="105"/>
      <c r="H30" s="230"/>
      <c r="I30" s="100">
        <v>0</v>
      </c>
      <c r="J30" s="43"/>
    </row>
    <row r="31" spans="1:10" s="36" customFormat="1" ht="15" customHeight="1">
      <c r="A31" s="433" t="s">
        <v>27</v>
      </c>
      <c r="B31" s="294" t="s">
        <v>34</v>
      </c>
      <c r="C31" s="282" t="s">
        <v>9</v>
      </c>
      <c r="D31" s="418" t="s">
        <v>214</v>
      </c>
      <c r="E31" s="38">
        <v>2017</v>
      </c>
      <c r="F31" s="100">
        <f t="shared" si="0"/>
        <v>25</v>
      </c>
      <c r="G31" s="105"/>
      <c r="H31" s="230"/>
      <c r="I31" s="100">
        <v>25</v>
      </c>
      <c r="J31" s="43"/>
    </row>
    <row r="32" spans="1:10" s="36" customFormat="1" ht="15" customHeight="1">
      <c r="A32" s="431"/>
      <c r="B32" s="295"/>
      <c r="C32" s="283"/>
      <c r="D32" s="419"/>
      <c r="E32" s="38">
        <v>2018</v>
      </c>
      <c r="F32" s="100">
        <f t="shared" si="0"/>
        <v>0</v>
      </c>
      <c r="G32" s="105"/>
      <c r="H32" s="230"/>
      <c r="I32" s="100">
        <v>0</v>
      </c>
      <c r="J32" s="43"/>
    </row>
    <row r="33" spans="1:10" s="36" customFormat="1" ht="15" customHeight="1">
      <c r="A33" s="432"/>
      <c r="B33" s="296"/>
      <c r="C33" s="284"/>
      <c r="D33" s="420"/>
      <c r="E33" s="38">
        <v>2019</v>
      </c>
      <c r="F33" s="100">
        <f t="shared" si="0"/>
        <v>0</v>
      </c>
      <c r="G33" s="105"/>
      <c r="H33" s="230"/>
      <c r="I33" s="100">
        <v>0</v>
      </c>
      <c r="J33" s="43"/>
    </row>
    <row r="34" spans="1:10" s="36" customFormat="1" ht="18.75" customHeight="1">
      <c r="A34" s="433" t="s">
        <v>129</v>
      </c>
      <c r="B34" s="294" t="s">
        <v>202</v>
      </c>
      <c r="C34" s="282" t="s">
        <v>9</v>
      </c>
      <c r="D34" s="418" t="s">
        <v>215</v>
      </c>
      <c r="E34" s="38">
        <v>2017</v>
      </c>
      <c r="F34" s="100">
        <f t="shared" si="0"/>
        <v>2450</v>
      </c>
      <c r="G34" s="105"/>
      <c r="H34" s="230"/>
      <c r="I34" s="100">
        <f>2500-50</f>
        <v>2450</v>
      </c>
      <c r="J34" s="42"/>
    </row>
    <row r="35" spans="1:10" s="36" customFormat="1" ht="18.75" customHeight="1">
      <c r="A35" s="431"/>
      <c r="B35" s="295"/>
      <c r="C35" s="283"/>
      <c r="D35" s="419"/>
      <c r="E35" s="38">
        <v>2018</v>
      </c>
      <c r="F35" s="100">
        <f t="shared" si="0"/>
        <v>1273.7</v>
      </c>
      <c r="G35" s="105"/>
      <c r="H35" s="230"/>
      <c r="I35" s="100">
        <v>1273.7</v>
      </c>
      <c r="J35" s="42"/>
    </row>
    <row r="36" spans="1:10" s="36" customFormat="1" ht="18.75" customHeight="1">
      <c r="A36" s="432"/>
      <c r="B36" s="296"/>
      <c r="C36" s="284"/>
      <c r="D36" s="420"/>
      <c r="E36" s="38">
        <v>2019</v>
      </c>
      <c r="F36" s="100">
        <f t="shared" si="0"/>
        <v>0</v>
      </c>
      <c r="G36" s="105"/>
      <c r="H36" s="230"/>
      <c r="I36" s="100">
        <v>0</v>
      </c>
      <c r="J36" s="42"/>
    </row>
    <row r="37" spans="1:11" s="36" customFormat="1" ht="9.75">
      <c r="A37" s="282"/>
      <c r="B37" s="425" t="s">
        <v>130</v>
      </c>
      <c r="C37" s="282"/>
      <c r="D37" s="282"/>
      <c r="E37" s="38">
        <v>2017</v>
      </c>
      <c r="F37" s="100">
        <f t="shared" si="0"/>
        <v>2797.1</v>
      </c>
      <c r="G37" s="105"/>
      <c r="H37" s="230"/>
      <c r="I37" s="230">
        <f>SUM(I22,I25,I28,I31,I34)</f>
        <v>2797.1</v>
      </c>
      <c r="J37" s="42"/>
      <c r="K37" s="228"/>
    </row>
    <row r="38" spans="1:11" s="36" customFormat="1" ht="9.75">
      <c r="A38" s="283"/>
      <c r="B38" s="426"/>
      <c r="C38" s="283"/>
      <c r="D38" s="283"/>
      <c r="E38" s="38">
        <v>2018</v>
      </c>
      <c r="F38" s="100">
        <f t="shared" si="0"/>
        <v>1594.7</v>
      </c>
      <c r="G38" s="105"/>
      <c r="H38" s="230"/>
      <c r="I38" s="230">
        <f>SUM(I23,I26,I29,I32,I35)</f>
        <v>1594.7</v>
      </c>
      <c r="J38" s="42"/>
      <c r="K38" s="228"/>
    </row>
    <row r="39" spans="1:11" s="36" customFormat="1" ht="10.5" thickBot="1">
      <c r="A39" s="283"/>
      <c r="B39" s="426"/>
      <c r="C39" s="283"/>
      <c r="D39" s="283"/>
      <c r="E39" s="37">
        <v>2019</v>
      </c>
      <c r="F39" s="109">
        <f t="shared" si="0"/>
        <v>0</v>
      </c>
      <c r="G39" s="162"/>
      <c r="H39" s="231"/>
      <c r="I39" s="231">
        <f>SUM(I24,I27,I30,I33,I36)</f>
        <v>0</v>
      </c>
      <c r="J39" s="79"/>
      <c r="K39" s="228"/>
    </row>
    <row r="40" spans="1:10" s="36" customFormat="1" ht="10.5" thickBot="1">
      <c r="A40" s="284"/>
      <c r="B40" s="427"/>
      <c r="C40" s="284"/>
      <c r="D40" s="108"/>
      <c r="E40" s="139" t="s">
        <v>19</v>
      </c>
      <c r="F40" s="136">
        <f>SUM(F37:F39)</f>
        <v>4391.8</v>
      </c>
      <c r="G40" s="137"/>
      <c r="H40" s="136"/>
      <c r="I40" s="136">
        <f>SUM(I37:I39)</f>
        <v>4391.8</v>
      </c>
      <c r="J40" s="133"/>
    </row>
    <row r="41" spans="1:10" s="36" customFormat="1" ht="15" customHeight="1">
      <c r="A41" s="318" t="s">
        <v>131</v>
      </c>
      <c r="B41" s="319"/>
      <c r="C41" s="319"/>
      <c r="D41" s="319"/>
      <c r="E41" s="319"/>
      <c r="F41" s="319"/>
      <c r="G41" s="319"/>
      <c r="H41" s="319"/>
      <c r="I41" s="319"/>
      <c r="J41" s="319"/>
    </row>
    <row r="42" spans="1:10" s="36" customFormat="1" ht="11.25" customHeight="1">
      <c r="A42" s="433" t="s">
        <v>28</v>
      </c>
      <c r="B42" s="282" t="s">
        <v>35</v>
      </c>
      <c r="C42" s="282" t="s">
        <v>9</v>
      </c>
      <c r="D42" s="282" t="s">
        <v>216</v>
      </c>
      <c r="E42" s="38">
        <v>2017</v>
      </c>
      <c r="F42" s="85">
        <f aca="true" t="shared" si="1" ref="F42:F50">SUM(G42:J42)</f>
        <v>0</v>
      </c>
      <c r="G42" s="86"/>
      <c r="H42" s="90"/>
      <c r="I42" s="85">
        <f>87-87</f>
        <v>0</v>
      </c>
      <c r="J42" s="282"/>
    </row>
    <row r="43" spans="1:10" s="36" customFormat="1" ht="9.75">
      <c r="A43" s="431"/>
      <c r="B43" s="283"/>
      <c r="C43" s="283"/>
      <c r="D43" s="283"/>
      <c r="E43" s="38">
        <v>2018</v>
      </c>
      <c r="F43" s="85">
        <f t="shared" si="1"/>
        <v>0</v>
      </c>
      <c r="G43" s="86"/>
      <c r="H43" s="90"/>
      <c r="I43" s="85">
        <v>0</v>
      </c>
      <c r="J43" s="283"/>
    </row>
    <row r="44" spans="1:10" s="36" customFormat="1" ht="9.75">
      <c r="A44" s="431"/>
      <c r="B44" s="283"/>
      <c r="C44" s="284"/>
      <c r="D44" s="283"/>
      <c r="E44" s="38">
        <v>2019</v>
      </c>
      <c r="F44" s="85">
        <f t="shared" si="1"/>
        <v>0</v>
      </c>
      <c r="G44" s="86"/>
      <c r="H44" s="90"/>
      <c r="I44" s="85">
        <v>0</v>
      </c>
      <c r="J44" s="284"/>
    </row>
    <row r="45" spans="1:10" s="36" customFormat="1" ht="11.25" customHeight="1">
      <c r="A45" s="431"/>
      <c r="B45" s="283"/>
      <c r="C45" s="282" t="s">
        <v>201</v>
      </c>
      <c r="D45" s="283"/>
      <c r="E45" s="38">
        <v>2017</v>
      </c>
      <c r="F45" s="85">
        <f>SUM(G45:J45)</f>
        <v>3.5</v>
      </c>
      <c r="G45" s="86"/>
      <c r="H45" s="90"/>
      <c r="I45" s="85">
        <v>3.5</v>
      </c>
      <c r="J45" s="282"/>
    </row>
    <row r="46" spans="1:10" s="36" customFormat="1" ht="9.75">
      <c r="A46" s="431"/>
      <c r="B46" s="283"/>
      <c r="C46" s="283"/>
      <c r="D46" s="283"/>
      <c r="E46" s="38">
        <v>2018</v>
      </c>
      <c r="F46" s="85">
        <f>SUM(G46:J46)</f>
        <v>14.4</v>
      </c>
      <c r="G46" s="86"/>
      <c r="H46" s="90"/>
      <c r="I46" s="85">
        <f>14.4</f>
        <v>14.4</v>
      </c>
      <c r="J46" s="283"/>
    </row>
    <row r="47" spans="1:10" s="36" customFormat="1" ht="9.75">
      <c r="A47" s="432"/>
      <c r="B47" s="284"/>
      <c r="C47" s="284"/>
      <c r="D47" s="284"/>
      <c r="E47" s="38">
        <v>2019</v>
      </c>
      <c r="F47" s="85">
        <f>SUM(G47:J47)</f>
        <v>0</v>
      </c>
      <c r="G47" s="86"/>
      <c r="H47" s="90"/>
      <c r="I47" s="85">
        <v>0</v>
      </c>
      <c r="J47" s="284"/>
    </row>
    <row r="48" spans="1:10" s="36" customFormat="1" ht="9.75">
      <c r="A48" s="403"/>
      <c r="B48" s="421" t="s">
        <v>18</v>
      </c>
      <c r="C48" s="403"/>
      <c r="D48" s="282"/>
      <c r="E48" s="38">
        <v>2017</v>
      </c>
      <c r="F48" s="85">
        <f t="shared" si="1"/>
        <v>3.5</v>
      </c>
      <c r="G48" s="86"/>
      <c r="H48" s="91"/>
      <c r="I48" s="85">
        <f>I42+I45</f>
        <v>3.5</v>
      </c>
      <c r="J48" s="42"/>
    </row>
    <row r="49" spans="1:10" s="36" customFormat="1" ht="9.75">
      <c r="A49" s="403"/>
      <c r="B49" s="421"/>
      <c r="C49" s="403"/>
      <c r="D49" s="283"/>
      <c r="E49" s="38">
        <v>2018</v>
      </c>
      <c r="F49" s="85">
        <f t="shared" si="1"/>
        <v>14.4</v>
      </c>
      <c r="G49" s="86"/>
      <c r="H49" s="91"/>
      <c r="I49" s="85">
        <f>I43+I46</f>
        <v>14.4</v>
      </c>
      <c r="J49" s="42"/>
    </row>
    <row r="50" spans="1:10" s="36" customFormat="1" ht="10.5" thickBot="1">
      <c r="A50" s="403"/>
      <c r="B50" s="421"/>
      <c r="C50" s="403"/>
      <c r="D50" s="283"/>
      <c r="E50" s="37">
        <v>2019</v>
      </c>
      <c r="F50" s="87">
        <f t="shared" si="1"/>
        <v>0</v>
      </c>
      <c r="G50" s="88"/>
      <c r="H50" s="143"/>
      <c r="I50" s="87">
        <f>I44+I47</f>
        <v>0</v>
      </c>
      <c r="J50" s="79"/>
    </row>
    <row r="51" spans="1:10" s="36" customFormat="1" ht="10.5" thickBot="1">
      <c r="A51" s="403"/>
      <c r="B51" s="421"/>
      <c r="C51" s="403"/>
      <c r="D51" s="428"/>
      <c r="E51" s="126" t="s">
        <v>11</v>
      </c>
      <c r="F51" s="129">
        <f>SUM(F48:F50)</f>
        <v>17.9</v>
      </c>
      <c r="G51" s="141"/>
      <c r="H51" s="144"/>
      <c r="I51" s="129">
        <f>SUM(I48:I50)</f>
        <v>17.9</v>
      </c>
      <c r="J51" s="133"/>
    </row>
    <row r="52" ht="9.75">
      <c r="A52" s="12"/>
    </row>
    <row r="53" ht="9.75">
      <c r="A53" s="12"/>
    </row>
    <row r="54" ht="9.75">
      <c r="A54" s="12"/>
    </row>
    <row r="55" ht="9.75">
      <c r="A55" s="12"/>
    </row>
    <row r="56" ht="9.75">
      <c r="A56" s="12"/>
    </row>
    <row r="57" ht="9.75">
      <c r="A57" s="12"/>
    </row>
    <row r="58" ht="9.75">
      <c r="A58" s="12"/>
    </row>
    <row r="59" ht="9.75">
      <c r="A59" s="12"/>
    </row>
  </sheetData>
  <sheetProtection/>
  <mergeCells count="60">
    <mergeCell ref="J45:J47"/>
    <mergeCell ref="A42:A47"/>
    <mergeCell ref="B42:B47"/>
    <mergeCell ref="C42:C44"/>
    <mergeCell ref="C45:C47"/>
    <mergeCell ref="D42:D47"/>
    <mergeCell ref="J42:J44"/>
    <mergeCell ref="E6:E7"/>
    <mergeCell ref="A48:A51"/>
    <mergeCell ref="B48:B51"/>
    <mergeCell ref="C48:C51"/>
    <mergeCell ref="A25:A27"/>
    <mergeCell ref="C14:C16"/>
    <mergeCell ref="A17:A20"/>
    <mergeCell ref="C31:C33"/>
    <mergeCell ref="A28:A30"/>
    <mergeCell ref="B28:B30"/>
    <mergeCell ref="B9:B12"/>
    <mergeCell ref="C9:C12"/>
    <mergeCell ref="B14:B16"/>
    <mergeCell ref="A9:A12"/>
    <mergeCell ref="D9:D12"/>
    <mergeCell ref="A6:A7"/>
    <mergeCell ref="C6:C7"/>
    <mergeCell ref="A34:A36"/>
    <mergeCell ref="B34:B36"/>
    <mergeCell ref="C34:C36"/>
    <mergeCell ref="A37:A40"/>
    <mergeCell ref="B37:B40"/>
    <mergeCell ref="C37:C40"/>
    <mergeCell ref="C25:C27"/>
    <mergeCell ref="D17:D20"/>
    <mergeCell ref="D14:D16"/>
    <mergeCell ref="D37:D39"/>
    <mergeCell ref="D34:D36"/>
    <mergeCell ref="C17:C20"/>
    <mergeCell ref="C22:C24"/>
    <mergeCell ref="D25:D27"/>
    <mergeCell ref="D22:D24"/>
    <mergeCell ref="C28:C30"/>
    <mergeCell ref="B17:B20"/>
    <mergeCell ref="A2:J2"/>
    <mergeCell ref="A1:J1"/>
    <mergeCell ref="A3:J3"/>
    <mergeCell ref="A13:J13"/>
    <mergeCell ref="A21:J21"/>
    <mergeCell ref="F6:J6"/>
    <mergeCell ref="B6:B7"/>
    <mergeCell ref="A4:J4"/>
    <mergeCell ref="D6:D7"/>
    <mergeCell ref="D48:D51"/>
    <mergeCell ref="A41:J41"/>
    <mergeCell ref="A14:A16"/>
    <mergeCell ref="A22:A24"/>
    <mergeCell ref="D31:D33"/>
    <mergeCell ref="D28:D30"/>
    <mergeCell ref="A31:A33"/>
    <mergeCell ref="B31:B33"/>
    <mergeCell ref="B25:B27"/>
    <mergeCell ref="B22:B24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landscape" paperSize="9" r:id="rId1"/>
  <rowBreaks count="1" manualBreakCount="1">
    <brk id="3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7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3" customWidth="1"/>
    <col min="2" max="2" width="29.00390625" style="3" customWidth="1"/>
    <col min="3" max="3" width="16.421875" style="3" customWidth="1"/>
    <col min="4" max="4" width="26.8515625" style="3" customWidth="1"/>
    <col min="5" max="5" width="10.421875" style="3" customWidth="1"/>
    <col min="6" max="6" width="9.28125" style="3" bestFit="1" customWidth="1"/>
    <col min="7" max="7" width="8.8515625" style="3" customWidth="1"/>
    <col min="8" max="8" width="10.8515625" style="3" customWidth="1"/>
    <col min="9" max="9" width="8.28125" style="3" customWidth="1"/>
    <col min="10" max="16384" width="9.140625" style="3" customWidth="1"/>
  </cols>
  <sheetData>
    <row r="1" spans="1:12" ht="12.75">
      <c r="A1" s="434" t="s">
        <v>141</v>
      </c>
      <c r="B1" s="434"/>
      <c r="C1" s="434"/>
      <c r="D1" s="434"/>
      <c r="E1" s="434"/>
      <c r="F1" s="434"/>
      <c r="G1" s="434"/>
      <c r="H1" s="434"/>
      <c r="I1" s="434"/>
      <c r="J1" s="434"/>
      <c r="K1" s="96"/>
      <c r="L1" s="96"/>
    </row>
    <row r="2" spans="1:12" ht="13.5" customHeight="1">
      <c r="A2" s="434" t="s">
        <v>143</v>
      </c>
      <c r="B2" s="434"/>
      <c r="C2" s="434"/>
      <c r="D2" s="434"/>
      <c r="E2" s="434"/>
      <c r="F2" s="434"/>
      <c r="G2" s="434"/>
      <c r="H2" s="434"/>
      <c r="I2" s="434"/>
      <c r="J2" s="434"/>
      <c r="K2" s="96"/>
      <c r="L2" s="96"/>
    </row>
    <row r="3" spans="1:12" ht="12">
      <c r="A3" s="324" t="s">
        <v>117</v>
      </c>
      <c r="B3" s="324"/>
      <c r="C3" s="324"/>
      <c r="D3" s="324"/>
      <c r="E3" s="324"/>
      <c r="F3" s="324"/>
      <c r="G3" s="324"/>
      <c r="H3" s="324"/>
      <c r="I3" s="324"/>
      <c r="J3" s="324"/>
      <c r="K3" s="95"/>
      <c r="L3" s="95"/>
    </row>
    <row r="4" spans="1:10" s="23" customFormat="1" ht="12.75">
      <c r="A4" s="434" t="s">
        <v>197</v>
      </c>
      <c r="B4" s="434"/>
      <c r="C4" s="434"/>
      <c r="D4" s="434"/>
      <c r="E4" s="434"/>
      <c r="F4" s="434"/>
      <c r="G4" s="434"/>
      <c r="H4" s="434"/>
      <c r="I4" s="434"/>
      <c r="J4" s="434"/>
    </row>
    <row r="5" spans="1:10" s="23" customFormat="1" ht="12.7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1.25" customHeight="1">
      <c r="A6" s="333" t="s">
        <v>20</v>
      </c>
      <c r="B6" s="369" t="s">
        <v>142</v>
      </c>
      <c r="C6" s="333" t="s">
        <v>128</v>
      </c>
      <c r="D6" s="333" t="s">
        <v>145</v>
      </c>
      <c r="E6" s="333" t="s">
        <v>144</v>
      </c>
      <c r="F6" s="369" t="s">
        <v>125</v>
      </c>
      <c r="G6" s="369"/>
      <c r="H6" s="369"/>
      <c r="I6" s="369"/>
      <c r="J6" s="369"/>
    </row>
    <row r="7" spans="1:10" ht="51" customHeight="1">
      <c r="A7" s="334"/>
      <c r="B7" s="369"/>
      <c r="C7" s="334"/>
      <c r="D7" s="334"/>
      <c r="E7" s="334"/>
      <c r="F7" s="254" t="s">
        <v>4</v>
      </c>
      <c r="G7" s="253" t="s">
        <v>21</v>
      </c>
      <c r="H7" s="253" t="s">
        <v>5</v>
      </c>
      <c r="I7" s="253" t="s">
        <v>126</v>
      </c>
      <c r="J7" s="253" t="s">
        <v>127</v>
      </c>
    </row>
    <row r="8" spans="1:10" ht="9.75">
      <c r="A8" s="255">
        <v>1</v>
      </c>
      <c r="B8" s="253">
        <v>2</v>
      </c>
      <c r="C8" s="255">
        <v>3</v>
      </c>
      <c r="D8" s="253">
        <v>4</v>
      </c>
      <c r="E8" s="253">
        <v>5</v>
      </c>
      <c r="F8" s="253">
        <v>6</v>
      </c>
      <c r="G8" s="253">
        <v>7</v>
      </c>
      <c r="H8" s="253">
        <v>8</v>
      </c>
      <c r="I8" s="253">
        <v>9</v>
      </c>
      <c r="J8" s="253">
        <v>10</v>
      </c>
    </row>
    <row r="9" spans="1:10" ht="9.75">
      <c r="A9" s="333"/>
      <c r="B9" s="422" t="s">
        <v>132</v>
      </c>
      <c r="C9" s="282" t="s">
        <v>9</v>
      </c>
      <c r="D9" s="282"/>
      <c r="E9" s="44">
        <v>2017</v>
      </c>
      <c r="F9" s="147">
        <f>SUM(G9:J9)</f>
        <v>2864</v>
      </c>
      <c r="G9" s="148"/>
      <c r="H9" s="149">
        <f aca="true" t="shared" si="0" ref="H9:I11">H27</f>
        <v>2577.6</v>
      </c>
      <c r="I9" s="149">
        <f t="shared" si="0"/>
        <v>286.4</v>
      </c>
      <c r="J9" s="150"/>
    </row>
    <row r="10" spans="1:10" ht="9.75">
      <c r="A10" s="337"/>
      <c r="B10" s="423"/>
      <c r="C10" s="283"/>
      <c r="D10" s="283"/>
      <c r="E10" s="44">
        <v>2018</v>
      </c>
      <c r="F10" s="147">
        <f>SUM(G10:J10)</f>
        <v>0</v>
      </c>
      <c r="G10" s="148"/>
      <c r="H10" s="149">
        <f t="shared" si="0"/>
        <v>0</v>
      </c>
      <c r="I10" s="149">
        <f t="shared" si="0"/>
        <v>0</v>
      </c>
      <c r="J10" s="150"/>
    </row>
    <row r="11" spans="1:10" ht="10.5" thickBot="1">
      <c r="A11" s="337"/>
      <c r="B11" s="423"/>
      <c r="C11" s="283"/>
      <c r="D11" s="283"/>
      <c r="E11" s="78">
        <v>2019</v>
      </c>
      <c r="F11" s="151">
        <f>SUM(G11:J11)</f>
        <v>0</v>
      </c>
      <c r="G11" s="152"/>
      <c r="H11" s="153">
        <f t="shared" si="0"/>
        <v>0</v>
      </c>
      <c r="I11" s="153">
        <f t="shared" si="0"/>
        <v>0</v>
      </c>
      <c r="J11" s="75"/>
    </row>
    <row r="12" spans="1:10" ht="9.75">
      <c r="A12" s="337"/>
      <c r="B12" s="423"/>
      <c r="C12" s="283"/>
      <c r="D12" s="436"/>
      <c r="E12" s="187" t="s">
        <v>19</v>
      </c>
      <c r="F12" s="188">
        <f>SUM(F9:F11)</f>
        <v>2864</v>
      </c>
      <c r="G12" s="189"/>
      <c r="H12" s="190">
        <f>SUM(H9:H11)</f>
        <v>2577.6</v>
      </c>
      <c r="I12" s="190">
        <f>SUM(I9:I11)</f>
        <v>286.4</v>
      </c>
      <c r="J12" s="191"/>
    </row>
    <row r="13" spans="1:10" s="23" customFormat="1" ht="20.25" customHeight="1">
      <c r="A13" s="441" t="s">
        <v>199</v>
      </c>
      <c r="B13" s="441"/>
      <c r="C13" s="441"/>
      <c r="D13" s="441"/>
      <c r="E13" s="441"/>
      <c r="F13" s="441"/>
      <c r="G13" s="441"/>
      <c r="H13" s="441"/>
      <c r="I13" s="441"/>
      <c r="J13" s="441"/>
    </row>
    <row r="14" spans="1:10" s="23" customFormat="1" ht="13.5" customHeight="1">
      <c r="A14" s="374" t="s">
        <v>8</v>
      </c>
      <c r="B14" s="357" t="s">
        <v>133</v>
      </c>
      <c r="C14" s="333" t="s">
        <v>134</v>
      </c>
      <c r="D14" s="437"/>
      <c r="E14" s="253">
        <v>2017</v>
      </c>
      <c r="F14" s="107">
        <f aca="true" t="shared" si="1" ref="F14:F20">SUM(G14:J14)</f>
        <v>2864</v>
      </c>
      <c r="G14" s="107"/>
      <c r="H14" s="107">
        <f aca="true" t="shared" si="2" ref="H14:I16">SUM(H18,H21,H24)</f>
        <v>2577.6</v>
      </c>
      <c r="I14" s="107">
        <f t="shared" si="2"/>
        <v>286.4</v>
      </c>
      <c r="J14" s="253"/>
    </row>
    <row r="15" spans="1:10" s="23" customFormat="1" ht="13.5" customHeight="1">
      <c r="A15" s="373"/>
      <c r="B15" s="358"/>
      <c r="C15" s="337"/>
      <c r="D15" s="438"/>
      <c r="E15" s="253">
        <v>2018</v>
      </c>
      <c r="F15" s="107">
        <f t="shared" si="1"/>
        <v>0</v>
      </c>
      <c r="G15" s="107"/>
      <c r="H15" s="107">
        <f t="shared" si="2"/>
        <v>0</v>
      </c>
      <c r="I15" s="107">
        <f t="shared" si="2"/>
        <v>0</v>
      </c>
      <c r="J15" s="253"/>
    </row>
    <row r="16" spans="1:10" s="23" customFormat="1" ht="13.5" customHeight="1" thickBot="1">
      <c r="A16" s="373"/>
      <c r="B16" s="358"/>
      <c r="C16" s="337"/>
      <c r="D16" s="438"/>
      <c r="E16" s="254">
        <v>2019</v>
      </c>
      <c r="F16" s="112">
        <f t="shared" si="1"/>
        <v>0</v>
      </c>
      <c r="G16" s="112"/>
      <c r="H16" s="112">
        <f t="shared" si="2"/>
        <v>0</v>
      </c>
      <c r="I16" s="112">
        <f t="shared" si="2"/>
        <v>0</v>
      </c>
      <c r="J16" s="254"/>
    </row>
    <row r="17" spans="1:10" s="23" customFormat="1" ht="13.5" customHeight="1" thickBot="1">
      <c r="A17" s="375"/>
      <c r="B17" s="409"/>
      <c r="C17" s="334"/>
      <c r="D17" s="439"/>
      <c r="E17" s="126" t="s">
        <v>19</v>
      </c>
      <c r="F17" s="113">
        <f t="shared" si="1"/>
        <v>2864</v>
      </c>
      <c r="G17" s="113"/>
      <c r="H17" s="113">
        <f>SUM(H14:H16)</f>
        <v>2577.6</v>
      </c>
      <c r="I17" s="113">
        <f>SUM(I14:I16)</f>
        <v>286.4</v>
      </c>
      <c r="J17" s="146"/>
    </row>
    <row r="18" spans="1:10" s="23" customFormat="1" ht="27.75" customHeight="1">
      <c r="A18" s="374" t="s">
        <v>136</v>
      </c>
      <c r="B18" s="376" t="s">
        <v>135</v>
      </c>
      <c r="C18" s="369" t="s">
        <v>115</v>
      </c>
      <c r="D18" s="437" t="s">
        <v>217</v>
      </c>
      <c r="E18" s="255">
        <v>2017</v>
      </c>
      <c r="F18" s="116">
        <f t="shared" si="1"/>
        <v>1590</v>
      </c>
      <c r="G18" s="116"/>
      <c r="H18" s="116">
        <v>1431</v>
      </c>
      <c r="I18" s="116">
        <v>159</v>
      </c>
      <c r="J18" s="255"/>
    </row>
    <row r="19" spans="1:10" s="23" customFormat="1" ht="27.75" customHeight="1">
      <c r="A19" s="373"/>
      <c r="B19" s="376"/>
      <c r="C19" s="369"/>
      <c r="D19" s="438"/>
      <c r="E19" s="253">
        <v>2018</v>
      </c>
      <c r="F19" s="107">
        <f t="shared" si="1"/>
        <v>0</v>
      </c>
      <c r="G19" s="107"/>
      <c r="H19" s="107"/>
      <c r="I19" s="107">
        <f>150-150</f>
        <v>0</v>
      </c>
      <c r="J19" s="253"/>
    </row>
    <row r="20" spans="1:10" s="23" customFormat="1" ht="27.75" customHeight="1">
      <c r="A20" s="373"/>
      <c r="B20" s="376"/>
      <c r="C20" s="369"/>
      <c r="D20" s="438"/>
      <c r="E20" s="253">
        <v>2019</v>
      </c>
      <c r="F20" s="107">
        <f t="shared" si="1"/>
        <v>0</v>
      </c>
      <c r="G20" s="107"/>
      <c r="H20" s="107"/>
      <c r="I20" s="107">
        <v>0</v>
      </c>
      <c r="J20" s="253"/>
    </row>
    <row r="21" spans="1:10" s="23" customFormat="1" ht="21.75" customHeight="1">
      <c r="A21" s="374" t="s">
        <v>137</v>
      </c>
      <c r="B21" s="357" t="s">
        <v>138</v>
      </c>
      <c r="C21" s="333" t="s">
        <v>139</v>
      </c>
      <c r="D21" s="437" t="s">
        <v>218</v>
      </c>
      <c r="E21" s="253">
        <v>2017</v>
      </c>
      <c r="F21" s="107">
        <f aca="true" t="shared" si="3" ref="F21:F30">SUM(G21:J21)</f>
        <v>150</v>
      </c>
      <c r="G21" s="107"/>
      <c r="H21" s="107">
        <v>135</v>
      </c>
      <c r="I21" s="107">
        <v>15</v>
      </c>
      <c r="J21" s="253"/>
    </row>
    <row r="22" spans="1:10" s="23" customFormat="1" ht="21.75" customHeight="1">
      <c r="A22" s="373"/>
      <c r="B22" s="358"/>
      <c r="C22" s="337"/>
      <c r="D22" s="438"/>
      <c r="E22" s="253">
        <v>2018</v>
      </c>
      <c r="F22" s="107">
        <f t="shared" si="3"/>
        <v>0</v>
      </c>
      <c r="G22" s="107"/>
      <c r="H22" s="107"/>
      <c r="I22" s="107">
        <v>0</v>
      </c>
      <c r="J22" s="253"/>
    </row>
    <row r="23" spans="1:10" s="23" customFormat="1" ht="21.75" customHeight="1">
      <c r="A23" s="373"/>
      <c r="B23" s="358"/>
      <c r="C23" s="337"/>
      <c r="D23" s="438"/>
      <c r="E23" s="253">
        <v>2019</v>
      </c>
      <c r="F23" s="107">
        <f t="shared" si="3"/>
        <v>0</v>
      </c>
      <c r="G23" s="107"/>
      <c r="H23" s="107"/>
      <c r="I23" s="107">
        <v>0</v>
      </c>
      <c r="J23" s="253"/>
    </row>
    <row r="24" spans="1:10" s="23" customFormat="1" ht="24" customHeight="1">
      <c r="A24" s="374" t="s">
        <v>167</v>
      </c>
      <c r="B24" s="357" t="s">
        <v>140</v>
      </c>
      <c r="C24" s="333" t="s">
        <v>139</v>
      </c>
      <c r="D24" s="437" t="s">
        <v>219</v>
      </c>
      <c r="E24" s="253">
        <v>2017</v>
      </c>
      <c r="F24" s="107">
        <f t="shared" si="3"/>
        <v>1124</v>
      </c>
      <c r="G24" s="107"/>
      <c r="H24" s="107">
        <v>1011.6</v>
      </c>
      <c r="I24" s="107">
        <v>112.4</v>
      </c>
      <c r="J24" s="253"/>
    </row>
    <row r="25" spans="1:10" s="23" customFormat="1" ht="24" customHeight="1">
      <c r="A25" s="373"/>
      <c r="B25" s="358"/>
      <c r="C25" s="337"/>
      <c r="D25" s="438"/>
      <c r="E25" s="253">
        <v>2018</v>
      </c>
      <c r="F25" s="107">
        <f t="shared" si="3"/>
        <v>0</v>
      </c>
      <c r="G25" s="107"/>
      <c r="H25" s="107"/>
      <c r="I25" s="107">
        <v>0</v>
      </c>
      <c r="J25" s="154"/>
    </row>
    <row r="26" spans="1:10" s="23" customFormat="1" ht="24" customHeight="1">
      <c r="A26" s="373"/>
      <c r="B26" s="358"/>
      <c r="C26" s="337"/>
      <c r="D26" s="440"/>
      <c r="E26" s="253">
        <v>2019</v>
      </c>
      <c r="F26" s="107">
        <f t="shared" si="3"/>
        <v>0</v>
      </c>
      <c r="G26" s="107"/>
      <c r="H26" s="107"/>
      <c r="I26" s="107">
        <v>0</v>
      </c>
      <c r="J26" s="154"/>
    </row>
    <row r="27" spans="1:10" s="23" customFormat="1" ht="9.75">
      <c r="A27" s="369"/>
      <c r="B27" s="372" t="s">
        <v>10</v>
      </c>
      <c r="C27" s="333"/>
      <c r="D27" s="333"/>
      <c r="E27" s="253">
        <v>2017</v>
      </c>
      <c r="F27" s="107">
        <f t="shared" si="3"/>
        <v>2864</v>
      </c>
      <c r="G27" s="107"/>
      <c r="H27" s="107">
        <f aca="true" t="shared" si="4" ref="H27:I29">SUM(H18,H21,H24)</f>
        <v>2577.6</v>
      </c>
      <c r="I27" s="107">
        <f t="shared" si="4"/>
        <v>286.4</v>
      </c>
      <c r="J27" s="154"/>
    </row>
    <row r="28" spans="1:10" s="23" customFormat="1" ht="9.75">
      <c r="A28" s="369"/>
      <c r="B28" s="372"/>
      <c r="C28" s="337"/>
      <c r="D28" s="337"/>
      <c r="E28" s="253">
        <v>2018</v>
      </c>
      <c r="F28" s="107">
        <f t="shared" si="3"/>
        <v>0</v>
      </c>
      <c r="G28" s="107"/>
      <c r="H28" s="107">
        <f t="shared" si="4"/>
        <v>0</v>
      </c>
      <c r="I28" s="107">
        <f t="shared" si="4"/>
        <v>0</v>
      </c>
      <c r="J28" s="154"/>
    </row>
    <row r="29" spans="1:10" s="23" customFormat="1" ht="10.5" thickBot="1">
      <c r="A29" s="369"/>
      <c r="B29" s="372"/>
      <c r="C29" s="337"/>
      <c r="D29" s="337"/>
      <c r="E29" s="254">
        <v>2019</v>
      </c>
      <c r="F29" s="112">
        <f t="shared" si="3"/>
        <v>0</v>
      </c>
      <c r="G29" s="112"/>
      <c r="H29" s="112">
        <f t="shared" si="4"/>
        <v>0</v>
      </c>
      <c r="I29" s="112">
        <f t="shared" si="4"/>
        <v>0</v>
      </c>
      <c r="J29" s="155"/>
    </row>
    <row r="30" spans="1:10" s="23" customFormat="1" ht="10.5" thickBot="1">
      <c r="A30" s="369"/>
      <c r="B30" s="372"/>
      <c r="C30" s="334"/>
      <c r="D30" s="384"/>
      <c r="E30" s="111" t="s">
        <v>11</v>
      </c>
      <c r="F30" s="113">
        <f t="shared" si="3"/>
        <v>2864</v>
      </c>
      <c r="G30" s="113"/>
      <c r="H30" s="113">
        <f>SUM(H27:H29)</f>
        <v>2577.6</v>
      </c>
      <c r="I30" s="113">
        <f>SUM(I27:I29)</f>
        <v>286.4</v>
      </c>
      <c r="J30" s="156"/>
    </row>
    <row r="31" spans="1:10" s="23" customFormat="1" ht="18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s="23" customFormat="1" ht="18" customHeight="1">
      <c r="A32" s="5"/>
      <c r="B32" s="3"/>
      <c r="C32" s="3"/>
      <c r="D32" s="3"/>
      <c r="E32" s="3"/>
      <c r="F32" s="3"/>
      <c r="G32" s="3"/>
      <c r="H32" s="3"/>
      <c r="I32" s="3"/>
      <c r="J32" s="3"/>
    </row>
    <row r="33" spans="1:9" s="23" customFormat="1" ht="23.25" customHeight="1">
      <c r="A33" s="25"/>
      <c r="B33" s="25"/>
      <c r="C33" s="26"/>
      <c r="D33" s="26"/>
      <c r="E33" s="26"/>
      <c r="F33" s="27"/>
      <c r="G33" s="28"/>
      <c r="H33" s="29"/>
      <c r="I33" s="30"/>
    </row>
    <row r="34" spans="1:9" s="23" customFormat="1" ht="23.25" customHeight="1">
      <c r="A34" s="25"/>
      <c r="B34" s="25"/>
      <c r="C34" s="26"/>
      <c r="D34" s="26"/>
      <c r="E34" s="26"/>
      <c r="F34" s="27"/>
      <c r="G34" s="28"/>
      <c r="H34" s="29"/>
      <c r="I34" s="30"/>
    </row>
    <row r="35" spans="1:9" s="23" customFormat="1" ht="24.75" customHeight="1">
      <c r="A35" s="25"/>
      <c r="B35" s="25"/>
      <c r="C35" s="26"/>
      <c r="D35" s="26"/>
      <c r="E35" s="26"/>
      <c r="F35" s="27"/>
      <c r="G35" s="28"/>
      <c r="H35" s="31"/>
      <c r="I35" s="28"/>
    </row>
    <row r="36" spans="1:9" s="23" customFormat="1" ht="24.75" customHeight="1">
      <c r="A36" s="25"/>
      <c r="B36" s="25"/>
      <c r="C36" s="26"/>
      <c r="D36" s="26"/>
      <c r="E36" s="26"/>
      <c r="F36" s="27"/>
      <c r="G36" s="28"/>
      <c r="H36" s="31"/>
      <c r="I36" s="28"/>
    </row>
    <row r="37" spans="1:9" s="23" customFormat="1" ht="24" customHeight="1">
      <c r="A37" s="25"/>
      <c r="B37" s="25"/>
      <c r="C37" s="26"/>
      <c r="D37" s="26"/>
      <c r="E37" s="26"/>
      <c r="F37" s="27"/>
      <c r="G37" s="28"/>
      <c r="H37" s="31"/>
      <c r="I37" s="28"/>
    </row>
    <row r="38" spans="1:9" s="23" customFormat="1" ht="24" customHeight="1">
      <c r="A38" s="25"/>
      <c r="B38" s="25"/>
      <c r="C38" s="26"/>
      <c r="D38" s="26"/>
      <c r="E38" s="26"/>
      <c r="F38" s="27"/>
      <c r="G38" s="28"/>
      <c r="H38" s="31"/>
      <c r="I38" s="28"/>
    </row>
    <row r="39" spans="1:9" s="23" customFormat="1" ht="23.25" customHeight="1">
      <c r="A39" s="25"/>
      <c r="B39" s="25"/>
      <c r="C39" s="26"/>
      <c r="D39" s="26"/>
      <c r="E39" s="26"/>
      <c r="F39" s="27"/>
      <c r="G39" s="28"/>
      <c r="H39" s="31"/>
      <c r="I39" s="28"/>
    </row>
    <row r="40" spans="1:9" s="23" customFormat="1" ht="23.25" customHeight="1">
      <c r="A40" s="25"/>
      <c r="B40" s="25"/>
      <c r="C40" s="26"/>
      <c r="D40" s="26"/>
      <c r="E40" s="26"/>
      <c r="F40" s="27"/>
      <c r="G40" s="28"/>
      <c r="H40" s="31"/>
      <c r="I40" s="28"/>
    </row>
    <row r="41" spans="1:9" s="23" customFormat="1" ht="35.25" customHeight="1">
      <c r="A41" s="25"/>
      <c r="B41" s="25"/>
      <c r="C41" s="26"/>
      <c r="D41" s="26"/>
      <c r="E41" s="26"/>
      <c r="F41" s="27"/>
      <c r="G41" s="28"/>
      <c r="H41" s="31"/>
      <c r="I41" s="28"/>
    </row>
    <row r="42" spans="1:9" s="23" customFormat="1" ht="35.25" customHeight="1">
      <c r="A42" s="25"/>
      <c r="B42" s="25"/>
      <c r="C42" s="26"/>
      <c r="D42" s="26"/>
      <c r="E42" s="26"/>
      <c r="F42" s="27"/>
      <c r="G42" s="28"/>
      <c r="H42" s="31"/>
      <c r="I42" s="28"/>
    </row>
    <row r="43" spans="1:9" s="23" customFormat="1" ht="88.5" customHeight="1">
      <c r="A43" s="25"/>
      <c r="B43" s="25"/>
      <c r="C43" s="26"/>
      <c r="D43" s="26"/>
      <c r="E43" s="26"/>
      <c r="F43" s="27"/>
      <c r="G43" s="31"/>
      <c r="H43" s="28"/>
      <c r="I43" s="28"/>
    </row>
    <row r="44" spans="1:9" s="23" customFormat="1" ht="88.5" customHeight="1">
      <c r="A44" s="25"/>
      <c r="B44" s="25"/>
      <c r="C44" s="26"/>
      <c r="D44" s="26"/>
      <c r="E44" s="26"/>
      <c r="F44" s="27"/>
      <c r="G44" s="31"/>
      <c r="H44" s="28"/>
      <c r="I44" s="28"/>
    </row>
    <row r="45" spans="1:9" s="23" customFormat="1" ht="75" customHeight="1">
      <c r="A45" s="25"/>
      <c r="B45" s="25"/>
      <c r="C45" s="26"/>
      <c r="D45" s="26"/>
      <c r="E45" s="26"/>
      <c r="F45" s="27"/>
      <c r="G45" s="28"/>
      <c r="H45" s="31"/>
      <c r="I45" s="28"/>
    </row>
    <row r="46" spans="1:9" s="23" customFormat="1" ht="75" customHeight="1">
      <c r="A46" s="25"/>
      <c r="B46" s="25"/>
      <c r="C46" s="26"/>
      <c r="D46" s="26"/>
      <c r="E46" s="26"/>
      <c r="F46" s="27"/>
      <c r="G46" s="28"/>
      <c r="H46" s="31"/>
      <c r="I46" s="28"/>
    </row>
    <row r="47" spans="1:9" s="23" customFormat="1" ht="132" customHeight="1">
      <c r="A47" s="32"/>
      <c r="B47" s="25"/>
      <c r="C47" s="26"/>
      <c r="D47" s="26"/>
      <c r="E47" s="26"/>
      <c r="F47" s="27"/>
      <c r="G47" s="30"/>
      <c r="H47" s="31"/>
      <c r="I47" s="28"/>
    </row>
    <row r="48" spans="1:9" s="23" customFormat="1" ht="132" customHeight="1">
      <c r="A48" s="32"/>
      <c r="B48" s="25"/>
      <c r="C48" s="26"/>
      <c r="D48" s="26"/>
      <c r="E48" s="26"/>
      <c r="F48" s="27"/>
      <c r="G48" s="30"/>
      <c r="H48" s="31"/>
      <c r="I48" s="28"/>
    </row>
    <row r="49" spans="1:9" s="23" customFormat="1" ht="91.5" customHeight="1">
      <c r="A49" s="25"/>
      <c r="B49" s="25"/>
      <c r="C49" s="26"/>
      <c r="D49" s="26"/>
      <c r="E49" s="26"/>
      <c r="F49" s="27"/>
      <c r="G49" s="28"/>
      <c r="H49" s="31"/>
      <c r="I49" s="28"/>
    </row>
    <row r="50" spans="1:9" s="23" customFormat="1" ht="91.5" customHeight="1">
      <c r="A50" s="25"/>
      <c r="B50" s="25"/>
      <c r="C50" s="26"/>
      <c r="D50" s="26"/>
      <c r="E50" s="26"/>
      <c r="F50" s="27"/>
      <c r="G50" s="28"/>
      <c r="H50" s="31"/>
      <c r="I50" s="28"/>
    </row>
    <row r="51" spans="1:9" s="23" customFormat="1" ht="24.75" customHeight="1">
      <c r="A51" s="25"/>
      <c r="B51" s="25"/>
      <c r="C51" s="26"/>
      <c r="D51" s="26"/>
      <c r="E51" s="26"/>
      <c r="F51" s="27"/>
      <c r="G51" s="28"/>
      <c r="H51" s="31"/>
      <c r="I51" s="28"/>
    </row>
    <row r="52" spans="1:9" s="23" customFormat="1" ht="24.75" customHeight="1">
      <c r="A52" s="25"/>
      <c r="B52" s="25"/>
      <c r="C52" s="26"/>
      <c r="D52" s="26"/>
      <c r="E52" s="26"/>
      <c r="F52" s="27"/>
      <c r="G52" s="28"/>
      <c r="H52" s="31"/>
      <c r="I52" s="28"/>
    </row>
    <row r="53" spans="1:9" s="23" customFormat="1" ht="45" customHeight="1" hidden="1">
      <c r="A53" s="33"/>
      <c r="B53" s="33"/>
      <c r="C53" s="34"/>
      <c r="D53" s="34"/>
      <c r="E53" s="34"/>
      <c r="F53" s="25"/>
      <c r="G53" s="28"/>
      <c r="H53" s="28"/>
      <c r="I53" s="28"/>
    </row>
    <row r="54" spans="1:9" s="23" customFormat="1" ht="24" customHeight="1">
      <c r="A54" s="25"/>
      <c r="B54" s="25"/>
      <c r="C54" s="26"/>
      <c r="D54" s="26"/>
      <c r="E54" s="26"/>
      <c r="F54" s="27"/>
      <c r="G54" s="28"/>
      <c r="H54" s="31"/>
      <c r="I54" s="28"/>
    </row>
    <row r="55" spans="1:9" s="23" customFormat="1" ht="24" customHeight="1">
      <c r="A55" s="25"/>
      <c r="B55" s="25"/>
      <c r="C55" s="26"/>
      <c r="D55" s="26"/>
      <c r="E55" s="26"/>
      <c r="F55" s="27"/>
      <c r="G55" s="28"/>
      <c r="H55" s="31"/>
      <c r="I55" s="28"/>
    </row>
    <row r="56" spans="1:9" s="23" customFormat="1" ht="46.5" customHeight="1">
      <c r="A56" s="25"/>
      <c r="B56" s="25"/>
      <c r="C56" s="26"/>
      <c r="D56" s="26"/>
      <c r="E56" s="26"/>
      <c r="F56" s="27"/>
      <c r="G56" s="28"/>
      <c r="H56" s="31"/>
      <c r="I56" s="28"/>
    </row>
    <row r="57" spans="1:9" s="23" customFormat="1" ht="46.5" customHeight="1">
      <c r="A57" s="25"/>
      <c r="B57" s="25"/>
      <c r="C57" s="26"/>
      <c r="D57" s="26"/>
      <c r="E57" s="26"/>
      <c r="F57" s="27"/>
      <c r="G57" s="28"/>
      <c r="H57" s="31"/>
      <c r="I57" s="28"/>
    </row>
    <row r="58" spans="1:9" s="23" customFormat="1" ht="36" customHeight="1">
      <c r="A58" s="25"/>
      <c r="B58" s="25"/>
      <c r="C58" s="26"/>
      <c r="D58" s="26"/>
      <c r="E58" s="26"/>
      <c r="F58" s="27"/>
      <c r="G58" s="31"/>
      <c r="H58" s="31"/>
      <c r="I58" s="28"/>
    </row>
    <row r="59" spans="1:9" s="23" customFormat="1" ht="36" customHeight="1">
      <c r="A59" s="25"/>
      <c r="B59" s="25"/>
      <c r="C59" s="26"/>
      <c r="D59" s="26"/>
      <c r="E59" s="26"/>
      <c r="F59" s="27"/>
      <c r="G59" s="31"/>
      <c r="H59" s="31"/>
      <c r="I59" s="28"/>
    </row>
    <row r="60" spans="1:9" s="23" customFormat="1" ht="23.25" customHeight="1">
      <c r="A60" s="25"/>
      <c r="B60" s="25"/>
      <c r="C60" s="26"/>
      <c r="D60" s="26"/>
      <c r="E60" s="26"/>
      <c r="F60" s="27"/>
      <c r="G60" s="28"/>
      <c r="H60" s="31"/>
      <c r="I60" s="28"/>
    </row>
    <row r="61" spans="1:9" s="23" customFormat="1" ht="23.25" customHeight="1">
      <c r="A61" s="25"/>
      <c r="B61" s="25"/>
      <c r="C61" s="26"/>
      <c r="D61" s="26"/>
      <c r="E61" s="26"/>
      <c r="F61" s="27"/>
      <c r="G61" s="28"/>
      <c r="H61" s="31"/>
      <c r="I61" s="28"/>
    </row>
    <row r="62" spans="1:9" s="23" customFormat="1" ht="36.75" customHeight="1">
      <c r="A62" s="25"/>
      <c r="B62" s="25"/>
      <c r="C62" s="26"/>
      <c r="D62" s="26"/>
      <c r="E62" s="26"/>
      <c r="F62" s="27"/>
      <c r="G62" s="31"/>
      <c r="H62" s="31"/>
      <c r="I62" s="28"/>
    </row>
    <row r="63" spans="1:9" s="23" customFormat="1" ht="36.75" customHeight="1">
      <c r="A63" s="25"/>
      <c r="B63" s="25"/>
      <c r="C63" s="26"/>
      <c r="D63" s="26"/>
      <c r="E63" s="26"/>
      <c r="F63" s="27"/>
      <c r="G63" s="31"/>
      <c r="H63" s="31"/>
      <c r="I63" s="28"/>
    </row>
    <row r="64" spans="1:9" s="23" customFormat="1" ht="54.75" customHeight="1">
      <c r="A64" s="25"/>
      <c r="B64" s="25"/>
      <c r="C64" s="26"/>
      <c r="D64" s="26"/>
      <c r="E64" s="26"/>
      <c r="F64" s="27"/>
      <c r="G64" s="28"/>
      <c r="H64" s="31"/>
      <c r="I64" s="28"/>
    </row>
    <row r="65" spans="1:9" s="23" customFormat="1" ht="54.75" customHeight="1">
      <c r="A65" s="25"/>
      <c r="B65" s="25"/>
      <c r="C65" s="26"/>
      <c r="D65" s="26"/>
      <c r="E65" s="26"/>
      <c r="F65" s="27"/>
      <c r="G65" s="28"/>
      <c r="H65" s="31"/>
      <c r="I65" s="28"/>
    </row>
    <row r="66" spans="1:9" s="23" customFormat="1" ht="25.5" customHeight="1">
      <c r="A66" s="25"/>
      <c r="B66" s="25"/>
      <c r="C66" s="26"/>
      <c r="D66" s="26"/>
      <c r="E66" s="26"/>
      <c r="F66" s="27"/>
      <c r="G66" s="28"/>
      <c r="H66" s="31"/>
      <c r="I66" s="28"/>
    </row>
    <row r="67" spans="1:9" s="23" customFormat="1" ht="25.5" customHeight="1">
      <c r="A67" s="25"/>
      <c r="B67" s="25"/>
      <c r="C67" s="26"/>
      <c r="D67" s="26"/>
      <c r="E67" s="26"/>
      <c r="F67" s="27"/>
      <c r="G67" s="28"/>
      <c r="H67" s="31"/>
      <c r="I67" s="28"/>
    </row>
    <row r="68" spans="1:9" s="23" customFormat="1" ht="42" customHeight="1">
      <c r="A68" s="25"/>
      <c r="B68" s="25"/>
      <c r="C68" s="26"/>
      <c r="D68" s="26"/>
      <c r="E68" s="26"/>
      <c r="F68" s="27"/>
      <c r="G68" s="28"/>
      <c r="H68" s="31"/>
      <c r="I68" s="28"/>
    </row>
    <row r="69" spans="1:9" s="23" customFormat="1" ht="42" customHeight="1">
      <c r="A69" s="25"/>
      <c r="B69" s="25"/>
      <c r="C69" s="26"/>
      <c r="D69" s="26"/>
      <c r="E69" s="26"/>
      <c r="F69" s="27"/>
      <c r="G69" s="28"/>
      <c r="H69" s="31"/>
      <c r="I69" s="28"/>
    </row>
    <row r="70" spans="1:9" s="23" customFormat="1" ht="18" customHeight="1">
      <c r="A70" s="25"/>
      <c r="B70" s="25"/>
      <c r="C70" s="26"/>
      <c r="D70" s="26"/>
      <c r="E70" s="26"/>
      <c r="F70" s="27"/>
      <c r="G70" s="28"/>
      <c r="H70" s="31"/>
      <c r="I70" s="28"/>
    </row>
    <row r="71" spans="1:9" s="23" customFormat="1" ht="18" customHeight="1">
      <c r="A71" s="25"/>
      <c r="B71" s="25"/>
      <c r="C71" s="26"/>
      <c r="D71" s="26"/>
      <c r="E71" s="26"/>
      <c r="F71" s="27"/>
      <c r="G71" s="28"/>
      <c r="H71" s="31"/>
      <c r="I71" s="28"/>
    </row>
    <row r="72" spans="1:9" s="23" customFormat="1" ht="19.5" customHeight="1">
      <c r="A72" s="25"/>
      <c r="B72" s="25"/>
      <c r="C72" s="26"/>
      <c r="D72" s="26"/>
      <c r="E72" s="26"/>
      <c r="F72" s="27"/>
      <c r="G72" s="28"/>
      <c r="H72" s="31"/>
      <c r="I72" s="28"/>
    </row>
    <row r="73" spans="1:9" s="23" customFormat="1" ht="19.5" customHeight="1">
      <c r="A73" s="25"/>
      <c r="B73" s="25"/>
      <c r="C73" s="26"/>
      <c r="D73" s="26"/>
      <c r="E73" s="26"/>
      <c r="F73" s="27"/>
      <c r="G73" s="28"/>
      <c r="H73" s="31"/>
      <c r="I73" s="28"/>
    </row>
    <row r="74" spans="1:9" s="23" customFormat="1" ht="21.75" customHeight="1">
      <c r="A74" s="25"/>
      <c r="B74" s="25"/>
      <c r="C74" s="26"/>
      <c r="D74" s="26"/>
      <c r="E74" s="26"/>
      <c r="F74" s="27"/>
      <c r="G74" s="28"/>
      <c r="H74" s="31"/>
      <c r="I74" s="28"/>
    </row>
    <row r="75" spans="1:9" s="23" customFormat="1" ht="21.75" customHeight="1">
      <c r="A75" s="25"/>
      <c r="B75" s="25"/>
      <c r="C75" s="26"/>
      <c r="D75" s="26"/>
      <c r="E75" s="26"/>
      <c r="F75" s="27"/>
      <c r="G75" s="28"/>
      <c r="H75" s="31"/>
      <c r="I75" s="28"/>
    </row>
    <row r="76" s="23" customFormat="1" ht="9.75">
      <c r="A76" s="35"/>
    </row>
    <row r="77" s="23" customFormat="1" ht="9.75"/>
    <row r="78" s="23" customFormat="1" ht="9.75"/>
    <row r="79" s="23" customFormat="1" ht="9.75"/>
    <row r="80" s="23" customFormat="1" ht="9.75"/>
    <row r="81" s="23" customFormat="1" ht="9.75"/>
    <row r="82" s="23" customFormat="1" ht="9.75"/>
    <row r="83" s="23" customFormat="1" ht="9.75"/>
    <row r="84" s="23" customFormat="1" ht="9.75"/>
    <row r="85" s="23" customFormat="1" ht="9.75"/>
    <row r="86" s="23" customFormat="1" ht="9.75"/>
    <row r="87" s="23" customFormat="1" ht="9.75"/>
    <row r="88" s="23" customFormat="1" ht="9.75"/>
    <row r="89" s="23" customFormat="1" ht="9.75"/>
    <row r="90" s="23" customFormat="1" ht="9.75"/>
    <row r="91" s="23" customFormat="1" ht="9.75"/>
    <row r="92" s="23" customFormat="1" ht="9.75"/>
    <row r="93" s="23" customFormat="1" ht="9.75"/>
    <row r="94" s="23" customFormat="1" ht="9.75"/>
    <row r="95" s="23" customFormat="1" ht="9.75"/>
    <row r="96" s="23" customFormat="1" ht="9.75"/>
    <row r="97" s="23" customFormat="1" ht="9.75"/>
    <row r="98" s="23" customFormat="1" ht="9.75"/>
    <row r="99" s="23" customFormat="1" ht="9.75"/>
    <row r="100" s="23" customFormat="1" ht="9.75"/>
    <row r="101" s="23" customFormat="1" ht="9.75"/>
    <row r="102" s="23" customFormat="1" ht="9.75"/>
    <row r="103" s="23" customFormat="1" ht="9.75"/>
    <row r="104" s="23" customFormat="1" ht="9.75"/>
    <row r="105" s="23" customFormat="1" ht="9.75"/>
    <row r="106" s="23" customFormat="1" ht="9.75"/>
    <row r="107" s="23" customFormat="1" ht="9.75"/>
    <row r="108" s="23" customFormat="1" ht="9.75"/>
    <row r="109" s="23" customFormat="1" ht="9.75"/>
    <row r="110" s="23" customFormat="1" ht="9.75"/>
    <row r="111" s="23" customFormat="1" ht="9.75"/>
    <row r="112" s="23" customFormat="1" ht="9.75"/>
  </sheetData>
  <sheetProtection/>
  <mergeCells count="35">
    <mergeCell ref="C27:C30"/>
    <mergeCell ref="D27:D30"/>
    <mergeCell ref="D21:D23"/>
    <mergeCell ref="C9:C12"/>
    <mergeCell ref="A13:J13"/>
    <mergeCell ref="B21:B23"/>
    <mergeCell ref="A21:A23"/>
    <mergeCell ref="C21:C23"/>
    <mergeCell ref="A24:A26"/>
    <mergeCell ref="B24:B26"/>
    <mergeCell ref="D14:D17"/>
    <mergeCell ref="B18:B20"/>
    <mergeCell ref="C18:C20"/>
    <mergeCell ref="C14:C17"/>
    <mergeCell ref="B14:B17"/>
    <mergeCell ref="D24:D26"/>
    <mergeCell ref="A1:J1"/>
    <mergeCell ref="A2:J2"/>
    <mergeCell ref="A3:J3"/>
    <mergeCell ref="A4:J4"/>
    <mergeCell ref="A6:A7"/>
    <mergeCell ref="B6:B7"/>
    <mergeCell ref="C6:C7"/>
    <mergeCell ref="E6:E7"/>
    <mergeCell ref="F6:J6"/>
    <mergeCell ref="D9:D12"/>
    <mergeCell ref="A27:A30"/>
    <mergeCell ref="B27:B30"/>
    <mergeCell ref="D6:D7"/>
    <mergeCell ref="A9:A12"/>
    <mergeCell ref="B9:B12"/>
    <mergeCell ref="A14:A17"/>
    <mergeCell ref="A18:A20"/>
    <mergeCell ref="C24:C26"/>
    <mergeCell ref="D18:D20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  <rowBreaks count="5" manualBreakCount="5">
    <brk id="34" max="255" man="1"/>
    <brk id="44" max="255" man="1"/>
    <brk id="48" max="255" man="1"/>
    <brk id="57" max="255" man="1"/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32"/>
  <sheetViews>
    <sheetView view="pageBreakPreview" zoomScaleSheetLayoutView="100" zoomScalePageLayoutView="0" workbookViewId="0" topLeftCell="A1">
      <selection activeCell="A6" sqref="A1:IV16384"/>
    </sheetView>
  </sheetViews>
  <sheetFormatPr defaultColWidth="9.140625" defaultRowHeight="15"/>
  <cols>
    <col min="1" max="1" width="5.8515625" style="3" customWidth="1"/>
    <col min="2" max="2" width="55.140625" style="3" customWidth="1"/>
    <col min="3" max="3" width="14.421875" style="3" customWidth="1"/>
    <col min="4" max="4" width="11.28125" style="3" bestFit="1" customWidth="1"/>
    <col min="5" max="5" width="7.57421875" style="3" customWidth="1"/>
    <col min="6" max="6" width="8.7109375" style="3" customWidth="1"/>
    <col min="7" max="7" width="8.28125" style="3" customWidth="1"/>
    <col min="8" max="8" width="8.7109375" style="3" customWidth="1"/>
    <col min="9" max="9" width="7.8515625" style="3" customWidth="1"/>
    <col min="10" max="10" width="8.421875" style="3" customWidth="1"/>
    <col min="11" max="11" width="10.8515625" style="3" bestFit="1" customWidth="1"/>
    <col min="12" max="12" width="9.140625" style="23" customWidth="1"/>
    <col min="13" max="15" width="10.8515625" style="23" bestFit="1" customWidth="1"/>
    <col min="16" max="16384" width="9.140625" style="3" customWidth="1"/>
  </cols>
  <sheetData>
    <row r="1" spans="1:12" ht="12.75">
      <c r="A1" s="434" t="s">
        <v>141</v>
      </c>
      <c r="B1" s="434"/>
      <c r="C1" s="434"/>
      <c r="D1" s="434"/>
      <c r="E1" s="434"/>
      <c r="F1" s="434"/>
      <c r="G1" s="434"/>
      <c r="H1" s="434"/>
      <c r="I1" s="434"/>
      <c r="J1" s="96"/>
      <c r="K1" s="96"/>
      <c r="L1" s="264"/>
    </row>
    <row r="2" spans="1:12" ht="15" customHeight="1">
      <c r="A2" s="434" t="s">
        <v>143</v>
      </c>
      <c r="B2" s="434"/>
      <c r="C2" s="434"/>
      <c r="D2" s="434"/>
      <c r="E2" s="434"/>
      <c r="F2" s="434"/>
      <c r="G2" s="434"/>
      <c r="H2" s="434"/>
      <c r="I2" s="434"/>
      <c r="J2" s="96"/>
      <c r="K2" s="96"/>
      <c r="L2" s="264"/>
    </row>
    <row r="3" spans="1:12" ht="12">
      <c r="A3" s="324" t="s">
        <v>117</v>
      </c>
      <c r="B3" s="324"/>
      <c r="C3" s="324"/>
      <c r="D3" s="324"/>
      <c r="E3" s="324"/>
      <c r="F3" s="324"/>
      <c r="G3" s="324"/>
      <c r="H3" s="324"/>
      <c r="I3" s="324"/>
      <c r="J3" s="95"/>
      <c r="K3" s="95"/>
      <c r="L3" s="265"/>
    </row>
    <row r="4" spans="2:10" ht="27" customHeight="1">
      <c r="B4" s="442" t="s">
        <v>148</v>
      </c>
      <c r="C4" s="442"/>
      <c r="D4" s="442"/>
      <c r="E4" s="442"/>
      <c r="F4" s="442"/>
      <c r="G4" s="442"/>
      <c r="H4" s="442"/>
      <c r="I4" s="442"/>
      <c r="J4" s="442"/>
    </row>
    <row r="5" ht="9.75">
      <c r="B5" s="21"/>
    </row>
    <row r="6" spans="1:10" ht="11.25" customHeight="1">
      <c r="A6" s="443" t="s">
        <v>20</v>
      </c>
      <c r="B6" s="369" t="s">
        <v>83</v>
      </c>
      <c r="C6" s="369" t="s">
        <v>1</v>
      </c>
      <c r="D6" s="333" t="s">
        <v>145</v>
      </c>
      <c r="E6" s="369" t="s">
        <v>149</v>
      </c>
      <c r="F6" s="369" t="s">
        <v>84</v>
      </c>
      <c r="G6" s="369"/>
      <c r="H6" s="369"/>
      <c r="I6" s="369"/>
      <c r="J6" s="369"/>
    </row>
    <row r="7" spans="1:12" ht="32.25" customHeight="1">
      <c r="A7" s="365"/>
      <c r="B7" s="369"/>
      <c r="C7" s="369"/>
      <c r="D7" s="334"/>
      <c r="E7" s="369"/>
      <c r="F7" s="75" t="s">
        <v>4</v>
      </c>
      <c r="G7" s="253" t="s">
        <v>21</v>
      </c>
      <c r="H7" s="253" t="s">
        <v>5</v>
      </c>
      <c r="I7" s="253" t="s">
        <v>126</v>
      </c>
      <c r="J7" s="253" t="s">
        <v>127</v>
      </c>
      <c r="L7" s="27"/>
    </row>
    <row r="8" spans="1:12" ht="9.75">
      <c r="A8" s="253">
        <v>1</v>
      </c>
      <c r="B8" s="253">
        <v>2</v>
      </c>
      <c r="C8" s="253">
        <v>3</v>
      </c>
      <c r="D8" s="253">
        <v>4</v>
      </c>
      <c r="E8" s="253">
        <v>6</v>
      </c>
      <c r="F8" s="253">
        <v>7</v>
      </c>
      <c r="G8" s="253">
        <v>8</v>
      </c>
      <c r="H8" s="253">
        <v>9</v>
      </c>
      <c r="I8" s="253">
        <v>10</v>
      </c>
      <c r="J8" s="253">
        <v>10</v>
      </c>
      <c r="L8" s="266"/>
    </row>
    <row r="9" spans="1:15" s="36" customFormat="1" ht="15" customHeight="1">
      <c r="A9" s="396"/>
      <c r="B9" s="422" t="s">
        <v>178</v>
      </c>
      <c r="C9" s="294" t="s">
        <v>9</v>
      </c>
      <c r="D9" s="306"/>
      <c r="E9" s="38">
        <v>2017</v>
      </c>
      <c r="F9" s="99">
        <f>SUM(G9:J9)</f>
        <v>41114.59999999999</v>
      </c>
      <c r="G9" s="99"/>
      <c r="H9" s="99">
        <f>H29</f>
        <v>41114.59999999999</v>
      </c>
      <c r="I9" s="60"/>
      <c r="J9" s="60"/>
      <c r="L9" s="267"/>
      <c r="M9" s="81"/>
      <c r="N9" s="81"/>
      <c r="O9" s="81"/>
    </row>
    <row r="10" spans="1:15" s="36" customFormat="1" ht="15" customHeight="1">
      <c r="A10" s="396"/>
      <c r="B10" s="423"/>
      <c r="C10" s="295"/>
      <c r="D10" s="307"/>
      <c r="E10" s="38">
        <v>2018</v>
      </c>
      <c r="F10" s="99">
        <f>SUM(G10:J10)</f>
        <v>18860</v>
      </c>
      <c r="G10" s="99"/>
      <c r="H10" s="99">
        <f>H30</f>
        <v>18860</v>
      </c>
      <c r="I10" s="60"/>
      <c r="J10" s="60"/>
      <c r="L10" s="267"/>
      <c r="M10" s="81"/>
      <c r="N10" s="81"/>
      <c r="O10" s="81"/>
    </row>
    <row r="11" spans="1:15" s="36" customFormat="1" ht="15" customHeight="1" thickBot="1">
      <c r="A11" s="396"/>
      <c r="B11" s="423"/>
      <c r="C11" s="295"/>
      <c r="D11" s="307"/>
      <c r="E11" s="37">
        <v>2019</v>
      </c>
      <c r="F11" s="157">
        <f>SUM(G11:J11)</f>
        <v>0</v>
      </c>
      <c r="G11" s="157"/>
      <c r="H11" s="157">
        <f>H31</f>
        <v>0</v>
      </c>
      <c r="I11" s="158"/>
      <c r="J11" s="158"/>
      <c r="L11" s="267"/>
      <c r="M11" s="81"/>
      <c r="N11" s="81"/>
      <c r="O11" s="81"/>
    </row>
    <row r="12" spans="1:15" s="36" customFormat="1" ht="14.25" customHeight="1" thickBot="1">
      <c r="A12" s="396"/>
      <c r="B12" s="424"/>
      <c r="C12" s="296"/>
      <c r="D12" s="404"/>
      <c r="E12" s="66" t="s">
        <v>11</v>
      </c>
      <c r="F12" s="159">
        <f>SUM(F9:F11)</f>
        <v>59974.59999999999</v>
      </c>
      <c r="G12" s="159"/>
      <c r="H12" s="159">
        <f>SUM(H9:H11)</f>
        <v>59974.59999999999</v>
      </c>
      <c r="I12" s="160">
        <f>SUM(I9:I11)</f>
        <v>0</v>
      </c>
      <c r="J12" s="161"/>
      <c r="L12" s="267"/>
      <c r="M12" s="81"/>
      <c r="N12" s="81"/>
      <c r="O12" s="81"/>
    </row>
    <row r="13" spans="1:15" s="36" customFormat="1" ht="18.75" customHeight="1">
      <c r="A13" s="450" t="s">
        <v>177</v>
      </c>
      <c r="B13" s="394"/>
      <c r="C13" s="394"/>
      <c r="D13" s="394"/>
      <c r="E13" s="395"/>
      <c r="F13" s="395"/>
      <c r="G13" s="395"/>
      <c r="H13" s="395"/>
      <c r="I13" s="395"/>
      <c r="J13" s="388"/>
      <c r="L13" s="267"/>
      <c r="M13" s="81"/>
      <c r="N13" s="81"/>
      <c r="O13" s="81"/>
    </row>
    <row r="14" spans="1:15" s="36" customFormat="1" ht="30" customHeight="1">
      <c r="A14" s="303" t="s">
        <v>8</v>
      </c>
      <c r="B14" s="447" t="s">
        <v>85</v>
      </c>
      <c r="C14" s="447" t="s">
        <v>9</v>
      </c>
      <c r="D14" s="306"/>
      <c r="E14" s="38">
        <v>2017</v>
      </c>
      <c r="F14" s="100">
        <f aca="true" t="shared" si="0" ref="F14:F28">SUM(G14:J14)</f>
        <v>1715.6</v>
      </c>
      <c r="G14" s="100"/>
      <c r="H14" s="100">
        <v>1715.6</v>
      </c>
      <c r="I14" s="101"/>
      <c r="J14" s="101"/>
      <c r="L14" s="267"/>
      <c r="M14" s="81"/>
      <c r="N14" s="81"/>
      <c r="O14" s="81"/>
    </row>
    <row r="15" spans="1:15" s="36" customFormat="1" ht="30" customHeight="1">
      <c r="A15" s="304"/>
      <c r="B15" s="448"/>
      <c r="C15" s="448"/>
      <c r="D15" s="307"/>
      <c r="E15" s="38">
        <v>2018</v>
      </c>
      <c r="F15" s="100">
        <f t="shared" si="0"/>
        <v>1072</v>
      </c>
      <c r="G15" s="100"/>
      <c r="H15" s="100">
        <v>1072</v>
      </c>
      <c r="I15" s="101"/>
      <c r="J15" s="101"/>
      <c r="L15" s="267"/>
      <c r="M15" s="81"/>
      <c r="N15" s="81"/>
      <c r="O15" s="81"/>
    </row>
    <row r="16" spans="1:15" s="36" customFormat="1" ht="30" customHeight="1">
      <c r="A16" s="305"/>
      <c r="B16" s="449"/>
      <c r="C16" s="449"/>
      <c r="D16" s="308"/>
      <c r="E16" s="38">
        <v>2019</v>
      </c>
      <c r="F16" s="100">
        <f t="shared" si="0"/>
        <v>0</v>
      </c>
      <c r="G16" s="100"/>
      <c r="H16" s="100">
        <v>0</v>
      </c>
      <c r="I16" s="101"/>
      <c r="J16" s="101"/>
      <c r="L16" s="267"/>
      <c r="M16" s="81"/>
      <c r="N16" s="81"/>
      <c r="O16" s="81"/>
    </row>
    <row r="17" spans="1:15" s="36" customFormat="1" ht="12.75" customHeight="1">
      <c r="A17" s="303" t="s">
        <v>22</v>
      </c>
      <c r="B17" s="444" t="s">
        <v>109</v>
      </c>
      <c r="C17" s="294" t="s">
        <v>9</v>
      </c>
      <c r="D17" s="306"/>
      <c r="E17" s="38">
        <v>2017</v>
      </c>
      <c r="F17" s="100">
        <f t="shared" si="0"/>
        <v>36099</v>
      </c>
      <c r="G17" s="102"/>
      <c r="H17" s="103">
        <v>36099</v>
      </c>
      <c r="I17" s="104"/>
      <c r="J17" s="104"/>
      <c r="K17" s="220"/>
      <c r="L17" s="267"/>
      <c r="M17" s="268"/>
      <c r="N17" s="268"/>
      <c r="O17" s="81"/>
    </row>
    <row r="18" spans="1:15" s="36" customFormat="1" ht="12.75" customHeight="1">
      <c r="A18" s="304"/>
      <c r="B18" s="445"/>
      <c r="C18" s="295"/>
      <c r="D18" s="307"/>
      <c r="E18" s="38">
        <v>2018</v>
      </c>
      <c r="F18" s="100">
        <f t="shared" si="0"/>
        <v>16349.3</v>
      </c>
      <c r="G18" s="102"/>
      <c r="H18" s="103">
        <v>16349.3</v>
      </c>
      <c r="I18" s="104"/>
      <c r="J18" s="104"/>
      <c r="K18" s="220"/>
      <c r="L18" s="267"/>
      <c r="M18" s="268"/>
      <c r="N18" s="268"/>
      <c r="O18" s="458"/>
    </row>
    <row r="19" spans="1:15" s="36" customFormat="1" ht="12.75" customHeight="1">
      <c r="A19" s="305"/>
      <c r="B19" s="446"/>
      <c r="C19" s="296"/>
      <c r="D19" s="308"/>
      <c r="E19" s="38">
        <v>2019</v>
      </c>
      <c r="F19" s="100">
        <f t="shared" si="0"/>
        <v>0</v>
      </c>
      <c r="G19" s="102"/>
      <c r="H19" s="103">
        <v>0</v>
      </c>
      <c r="I19" s="104"/>
      <c r="J19" s="104"/>
      <c r="K19" s="220"/>
      <c r="L19" s="267"/>
      <c r="M19" s="268"/>
      <c r="N19" s="268"/>
      <c r="O19" s="458"/>
    </row>
    <row r="20" spans="1:15" s="36" customFormat="1" ht="16.5" customHeight="1">
      <c r="A20" s="303" t="s">
        <v>23</v>
      </c>
      <c r="B20" s="444" t="s">
        <v>195</v>
      </c>
      <c r="C20" s="294" t="s">
        <v>9</v>
      </c>
      <c r="D20" s="306"/>
      <c r="E20" s="38">
        <v>2017</v>
      </c>
      <c r="F20" s="100">
        <f t="shared" si="0"/>
        <v>977.2</v>
      </c>
      <c r="G20" s="102"/>
      <c r="H20" s="103">
        <v>977.2</v>
      </c>
      <c r="I20" s="104"/>
      <c r="J20" s="104"/>
      <c r="K20" s="220"/>
      <c r="L20" s="267"/>
      <c r="M20" s="268"/>
      <c r="N20" s="268"/>
      <c r="O20" s="458"/>
    </row>
    <row r="21" spans="1:15" s="36" customFormat="1" ht="16.5" customHeight="1">
      <c r="A21" s="304"/>
      <c r="B21" s="445"/>
      <c r="C21" s="295"/>
      <c r="D21" s="307"/>
      <c r="E21" s="38">
        <v>2018</v>
      </c>
      <c r="F21" s="100">
        <f t="shared" si="0"/>
        <v>419.3</v>
      </c>
      <c r="G21" s="102"/>
      <c r="H21" s="103">
        <v>419.3</v>
      </c>
      <c r="I21" s="104"/>
      <c r="J21" s="104"/>
      <c r="K21" s="220"/>
      <c r="L21" s="267"/>
      <c r="M21" s="268"/>
      <c r="N21" s="268"/>
      <c r="O21" s="268"/>
    </row>
    <row r="22" spans="1:15" s="36" customFormat="1" ht="12.75" customHeight="1">
      <c r="A22" s="305"/>
      <c r="B22" s="446"/>
      <c r="C22" s="296"/>
      <c r="D22" s="308"/>
      <c r="E22" s="38">
        <v>2019</v>
      </c>
      <c r="F22" s="100">
        <f t="shared" si="0"/>
        <v>0</v>
      </c>
      <c r="G22" s="102"/>
      <c r="H22" s="103">
        <v>0</v>
      </c>
      <c r="I22" s="104"/>
      <c r="J22" s="104"/>
      <c r="K22" s="220"/>
      <c r="L22" s="267"/>
      <c r="M22" s="81"/>
      <c r="N22" s="81"/>
      <c r="O22" s="81"/>
    </row>
    <row r="23" spans="1:15" s="36" customFormat="1" ht="16.5" customHeight="1">
      <c r="A23" s="303" t="s">
        <v>36</v>
      </c>
      <c r="B23" s="444" t="s">
        <v>92</v>
      </c>
      <c r="C23" s="294" t="s">
        <v>9</v>
      </c>
      <c r="D23" s="306"/>
      <c r="E23" s="38">
        <v>2017</v>
      </c>
      <c r="F23" s="100">
        <f t="shared" si="0"/>
        <v>890.2</v>
      </c>
      <c r="G23" s="102"/>
      <c r="H23" s="103">
        <v>890.2</v>
      </c>
      <c r="I23" s="104"/>
      <c r="J23" s="104"/>
      <c r="K23" s="220"/>
      <c r="L23" s="267"/>
      <c r="M23" s="268"/>
      <c r="N23" s="268"/>
      <c r="O23" s="81"/>
    </row>
    <row r="24" spans="1:15" s="36" customFormat="1" ht="16.5" customHeight="1">
      <c r="A24" s="304"/>
      <c r="B24" s="445"/>
      <c r="C24" s="295"/>
      <c r="D24" s="307"/>
      <c r="E24" s="38">
        <v>2018</v>
      </c>
      <c r="F24" s="100">
        <f t="shared" si="0"/>
        <v>131.4</v>
      </c>
      <c r="G24" s="102"/>
      <c r="H24" s="103">
        <v>131.4</v>
      </c>
      <c r="I24" s="104"/>
      <c r="J24" s="104"/>
      <c r="K24" s="220"/>
      <c r="L24" s="267"/>
      <c r="M24" s="81"/>
      <c r="N24" s="81"/>
      <c r="O24" s="81"/>
    </row>
    <row r="25" spans="1:15" s="36" customFormat="1" ht="16.5" customHeight="1">
      <c r="A25" s="305"/>
      <c r="B25" s="446"/>
      <c r="C25" s="296"/>
      <c r="D25" s="308"/>
      <c r="E25" s="38">
        <v>2019</v>
      </c>
      <c r="F25" s="100">
        <f t="shared" si="0"/>
        <v>0</v>
      </c>
      <c r="G25" s="102"/>
      <c r="H25" s="103">
        <v>0</v>
      </c>
      <c r="I25" s="104"/>
      <c r="J25" s="104"/>
      <c r="K25" s="220"/>
      <c r="L25" s="267"/>
      <c r="M25" s="81"/>
      <c r="N25" s="81"/>
      <c r="O25" s="81"/>
    </row>
    <row r="26" spans="1:15" s="36" customFormat="1" ht="19.5" customHeight="1">
      <c r="A26" s="303" t="s">
        <v>99</v>
      </c>
      <c r="B26" s="294" t="s">
        <v>114</v>
      </c>
      <c r="C26" s="294" t="s">
        <v>9</v>
      </c>
      <c r="D26" s="306"/>
      <c r="E26" s="38">
        <v>2017</v>
      </c>
      <c r="F26" s="100">
        <f t="shared" si="0"/>
        <v>1432.6</v>
      </c>
      <c r="G26" s="102"/>
      <c r="H26" s="103">
        <v>1432.6</v>
      </c>
      <c r="I26" s="104"/>
      <c r="J26" s="104"/>
      <c r="K26" s="220"/>
      <c r="L26" s="267"/>
      <c r="M26" s="268"/>
      <c r="N26" s="268"/>
      <c r="O26" s="81"/>
    </row>
    <row r="27" spans="1:15" s="36" customFormat="1" ht="19.5" customHeight="1">
      <c r="A27" s="304"/>
      <c r="B27" s="295"/>
      <c r="C27" s="295"/>
      <c r="D27" s="307"/>
      <c r="E27" s="38">
        <v>2018</v>
      </c>
      <c r="F27" s="100">
        <f t="shared" si="0"/>
        <v>888</v>
      </c>
      <c r="G27" s="102"/>
      <c r="H27" s="103">
        <v>888</v>
      </c>
      <c r="I27" s="104"/>
      <c r="J27" s="104"/>
      <c r="K27" s="220"/>
      <c r="L27" s="267"/>
      <c r="M27" s="81"/>
      <c r="N27" s="81"/>
      <c r="O27" s="81"/>
    </row>
    <row r="28" spans="1:15" s="36" customFormat="1" ht="19.5" customHeight="1">
      <c r="A28" s="305"/>
      <c r="B28" s="296"/>
      <c r="C28" s="296"/>
      <c r="D28" s="308"/>
      <c r="E28" s="38">
        <v>2019</v>
      </c>
      <c r="F28" s="100">
        <f t="shared" si="0"/>
        <v>0</v>
      </c>
      <c r="G28" s="100"/>
      <c r="H28" s="100">
        <v>0</v>
      </c>
      <c r="I28" s="101"/>
      <c r="J28" s="101"/>
      <c r="K28" s="220"/>
      <c r="L28" s="269"/>
      <c r="M28" s="81"/>
      <c r="N28" s="81"/>
      <c r="O28" s="81"/>
    </row>
    <row r="29" spans="1:15" s="36" customFormat="1" ht="9.75">
      <c r="A29" s="282"/>
      <c r="B29" s="425" t="s">
        <v>10</v>
      </c>
      <c r="C29" s="282"/>
      <c r="D29" s="282"/>
      <c r="E29" s="38">
        <v>2017</v>
      </c>
      <c r="F29" s="100">
        <f aca="true" t="shared" si="1" ref="F29:H31">SUM(F14,F17,F20,F23,F26)</f>
        <v>41114.59999999999</v>
      </c>
      <c r="G29" s="100"/>
      <c r="H29" s="100">
        <f t="shared" si="1"/>
        <v>41114.59999999999</v>
      </c>
      <c r="I29" s="105"/>
      <c r="J29" s="105"/>
      <c r="K29" s="220"/>
      <c r="L29" s="270"/>
      <c r="M29" s="81"/>
      <c r="N29" s="81"/>
      <c r="O29" s="81"/>
    </row>
    <row r="30" spans="1:15" s="36" customFormat="1" ht="9.75">
      <c r="A30" s="283"/>
      <c r="B30" s="426"/>
      <c r="C30" s="283"/>
      <c r="D30" s="283"/>
      <c r="E30" s="38">
        <v>2018</v>
      </c>
      <c r="F30" s="100">
        <f t="shared" si="1"/>
        <v>18860</v>
      </c>
      <c r="G30" s="100"/>
      <c r="H30" s="100">
        <f t="shared" si="1"/>
        <v>18860</v>
      </c>
      <c r="I30" s="105"/>
      <c r="J30" s="105"/>
      <c r="K30" s="220"/>
      <c r="L30" s="270"/>
      <c r="M30" s="81"/>
      <c r="N30" s="81"/>
      <c r="O30" s="81"/>
    </row>
    <row r="31" spans="1:15" s="36" customFormat="1" ht="10.5" thickBot="1">
      <c r="A31" s="283"/>
      <c r="B31" s="426"/>
      <c r="C31" s="283"/>
      <c r="D31" s="283"/>
      <c r="E31" s="37">
        <v>2019</v>
      </c>
      <c r="F31" s="109">
        <f t="shared" si="1"/>
        <v>0</v>
      </c>
      <c r="G31" s="109"/>
      <c r="H31" s="109">
        <f t="shared" si="1"/>
        <v>0</v>
      </c>
      <c r="I31" s="162"/>
      <c r="J31" s="162"/>
      <c r="K31" s="220"/>
      <c r="L31" s="270"/>
      <c r="M31" s="81"/>
      <c r="N31" s="81"/>
      <c r="O31" s="81"/>
    </row>
    <row r="32" spans="1:15" s="36" customFormat="1" ht="10.5" thickBot="1">
      <c r="A32" s="284"/>
      <c r="B32" s="427"/>
      <c r="C32" s="284"/>
      <c r="D32" s="428"/>
      <c r="E32" s="165" t="s">
        <v>150</v>
      </c>
      <c r="F32" s="159">
        <f>SUM(F29:F31)</f>
        <v>59974.59999999999</v>
      </c>
      <c r="G32" s="159"/>
      <c r="H32" s="159">
        <f>SUM(H29:H31)</f>
        <v>59974.59999999999</v>
      </c>
      <c r="I32" s="163"/>
      <c r="J32" s="164"/>
      <c r="K32" s="220"/>
      <c r="L32" s="271"/>
      <c r="M32" s="81"/>
      <c r="N32" s="81"/>
      <c r="O32" s="81"/>
    </row>
  </sheetData>
  <sheetProtection/>
  <mergeCells count="40">
    <mergeCell ref="A26:A28"/>
    <mergeCell ref="B26:B28"/>
    <mergeCell ref="C26:C28"/>
    <mergeCell ref="D26:D28"/>
    <mergeCell ref="A1:I1"/>
    <mergeCell ref="A2:I2"/>
    <mergeCell ref="A3:I3"/>
    <mergeCell ref="A17:A19"/>
    <mergeCell ref="B17:B19"/>
    <mergeCell ref="C17:C19"/>
    <mergeCell ref="A29:A32"/>
    <mergeCell ref="B29:B32"/>
    <mergeCell ref="C29:C32"/>
    <mergeCell ref="D29:D32"/>
    <mergeCell ref="A13:J13"/>
    <mergeCell ref="D6:D7"/>
    <mergeCell ref="A23:A25"/>
    <mergeCell ref="B23:B25"/>
    <mergeCell ref="C23:C25"/>
    <mergeCell ref="D23:D25"/>
    <mergeCell ref="D17:D19"/>
    <mergeCell ref="A20:A22"/>
    <mergeCell ref="B20:B22"/>
    <mergeCell ref="C20:C22"/>
    <mergeCell ref="D20:D22"/>
    <mergeCell ref="A14:A16"/>
    <mergeCell ref="D14:D16"/>
    <mergeCell ref="C14:C16"/>
    <mergeCell ref="B14:B16"/>
    <mergeCell ref="B4:J4"/>
    <mergeCell ref="A6:A7"/>
    <mergeCell ref="E6:E7"/>
    <mergeCell ref="F6:J6"/>
    <mergeCell ref="A9:A12"/>
    <mergeCell ref="B9:B12"/>
    <mergeCell ref="C9:C12"/>
    <mergeCell ref="D9:D12"/>
    <mergeCell ref="B6:B7"/>
    <mergeCell ref="C6:C7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75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19" customWidth="1"/>
    <col min="2" max="2" width="50.00390625" style="19" customWidth="1"/>
    <col min="3" max="3" width="17.8515625" style="19" customWidth="1"/>
    <col min="4" max="4" width="11.28125" style="19" customWidth="1"/>
    <col min="5" max="5" width="9.28125" style="19" bestFit="1" customWidth="1"/>
    <col min="6" max="6" width="10.421875" style="19" bestFit="1" customWidth="1"/>
    <col min="7" max="7" width="10.28125" style="19" customWidth="1"/>
    <col min="8" max="8" width="10.421875" style="19" bestFit="1" customWidth="1"/>
    <col min="9" max="9" width="9.57421875" style="19" bestFit="1" customWidth="1"/>
    <col min="10" max="10" width="9.57421875" style="19" customWidth="1"/>
    <col min="11" max="11" width="3.28125" style="19" customWidth="1"/>
    <col min="12" max="13" width="8.8515625" style="272" customWidth="1"/>
    <col min="14" max="15" width="9.140625" style="272" customWidth="1"/>
    <col min="16" max="16" width="6.421875" style="272" customWidth="1"/>
    <col min="17" max="18" width="8.8515625" style="272" customWidth="1"/>
    <col min="19" max="26" width="9.140625" style="272" customWidth="1"/>
    <col min="27" max="16384" width="9.140625" style="19" customWidth="1"/>
  </cols>
  <sheetData>
    <row r="1" spans="1:26" s="3" customFormat="1" ht="12.75">
      <c r="A1" s="434" t="s">
        <v>141</v>
      </c>
      <c r="B1" s="434"/>
      <c r="C1" s="434"/>
      <c r="D1" s="434"/>
      <c r="E1" s="434"/>
      <c r="F1" s="434"/>
      <c r="G1" s="434"/>
      <c r="H1" s="434"/>
      <c r="I1" s="434"/>
      <c r="J1" s="434"/>
      <c r="K1" s="96"/>
      <c r="L1" s="264"/>
      <c r="M1" s="264"/>
      <c r="N1" s="23"/>
      <c r="O1" s="23"/>
      <c r="P1" s="23"/>
      <c r="Q1" s="264"/>
      <c r="R1" s="264"/>
      <c r="S1" s="23"/>
      <c r="T1" s="23"/>
      <c r="U1" s="23"/>
      <c r="V1" s="23"/>
      <c r="W1" s="23"/>
      <c r="X1" s="23"/>
      <c r="Y1" s="23"/>
      <c r="Z1" s="23"/>
    </row>
    <row r="2" spans="1:26" s="3" customFormat="1" ht="15" customHeight="1">
      <c r="A2" s="434" t="s">
        <v>143</v>
      </c>
      <c r="B2" s="434"/>
      <c r="C2" s="434"/>
      <c r="D2" s="434"/>
      <c r="E2" s="434"/>
      <c r="F2" s="434"/>
      <c r="G2" s="434"/>
      <c r="H2" s="434"/>
      <c r="I2" s="434"/>
      <c r="J2" s="434"/>
      <c r="K2" s="96"/>
      <c r="L2" s="264"/>
      <c r="M2" s="264"/>
      <c r="N2" s="23"/>
      <c r="O2" s="23"/>
      <c r="P2" s="23"/>
      <c r="Q2" s="264"/>
      <c r="R2" s="264"/>
      <c r="S2" s="23"/>
      <c r="T2" s="23"/>
      <c r="U2" s="23"/>
      <c r="V2" s="23"/>
      <c r="W2" s="23"/>
      <c r="X2" s="23"/>
      <c r="Y2" s="23"/>
      <c r="Z2" s="23"/>
    </row>
    <row r="3" spans="1:26" s="3" customFormat="1" ht="12">
      <c r="A3" s="324" t="s">
        <v>117</v>
      </c>
      <c r="B3" s="324"/>
      <c r="C3" s="324"/>
      <c r="D3" s="324"/>
      <c r="E3" s="324"/>
      <c r="F3" s="324"/>
      <c r="G3" s="324"/>
      <c r="H3" s="324"/>
      <c r="I3" s="324"/>
      <c r="J3" s="324"/>
      <c r="K3" s="95"/>
      <c r="L3" s="265"/>
      <c r="M3" s="265"/>
      <c r="N3" s="23"/>
      <c r="O3" s="23"/>
      <c r="P3" s="23"/>
      <c r="Q3" s="265"/>
      <c r="R3" s="265"/>
      <c r="S3" s="23"/>
      <c r="T3" s="23"/>
      <c r="U3" s="23"/>
      <c r="V3" s="23"/>
      <c r="W3" s="23"/>
      <c r="X3" s="23"/>
      <c r="Y3" s="23"/>
      <c r="Z3" s="23"/>
    </row>
    <row r="4" spans="1:10" ht="22.5" customHeight="1">
      <c r="A4" s="442" t="s">
        <v>222</v>
      </c>
      <c r="B4" s="442"/>
      <c r="C4" s="442"/>
      <c r="D4" s="442"/>
      <c r="E4" s="442"/>
      <c r="F4" s="442"/>
      <c r="G4" s="442"/>
      <c r="H4" s="442"/>
      <c r="I4" s="442"/>
      <c r="J4" s="442"/>
    </row>
    <row r="5" spans="2:10" ht="14.25">
      <c r="B5" s="5"/>
      <c r="C5" s="3"/>
      <c r="D5" s="3"/>
      <c r="E5" s="3"/>
      <c r="F5" s="3"/>
      <c r="G5" s="3"/>
      <c r="H5" s="3"/>
      <c r="I5" s="3"/>
      <c r="J5" s="3"/>
    </row>
    <row r="6" spans="1:10" ht="20.25" customHeight="1">
      <c r="A6" s="443" t="s">
        <v>20</v>
      </c>
      <c r="B6" s="369" t="s">
        <v>86</v>
      </c>
      <c r="C6" s="369" t="s">
        <v>1</v>
      </c>
      <c r="D6" s="369" t="s">
        <v>145</v>
      </c>
      <c r="E6" s="369" t="s">
        <v>3</v>
      </c>
      <c r="F6" s="369" t="s">
        <v>84</v>
      </c>
      <c r="G6" s="369"/>
      <c r="H6" s="369"/>
      <c r="I6" s="369"/>
      <c r="J6" s="369"/>
    </row>
    <row r="7" spans="1:18" ht="27.75" customHeight="1">
      <c r="A7" s="365"/>
      <c r="B7" s="369"/>
      <c r="C7" s="369"/>
      <c r="D7" s="369"/>
      <c r="E7" s="369"/>
      <c r="F7" s="253" t="s">
        <v>4</v>
      </c>
      <c r="G7" s="253" t="s">
        <v>21</v>
      </c>
      <c r="H7" s="253" t="s">
        <v>5</v>
      </c>
      <c r="I7" s="253" t="s">
        <v>126</v>
      </c>
      <c r="J7" s="253" t="s">
        <v>127</v>
      </c>
      <c r="L7" s="459"/>
      <c r="M7" s="459"/>
      <c r="Q7" s="459"/>
      <c r="R7" s="459"/>
    </row>
    <row r="8" spans="1:26" s="98" customFormat="1" ht="14.25">
      <c r="A8" s="106">
        <v>1</v>
      </c>
      <c r="B8" s="106">
        <v>2</v>
      </c>
      <c r="C8" s="106">
        <v>3</v>
      </c>
      <c r="D8" s="97">
        <v>4</v>
      </c>
      <c r="E8" s="97">
        <v>5</v>
      </c>
      <c r="F8" s="106">
        <v>6</v>
      </c>
      <c r="G8" s="106">
        <v>7</v>
      </c>
      <c r="H8" s="106">
        <v>8</v>
      </c>
      <c r="I8" s="106">
        <v>9</v>
      </c>
      <c r="J8" s="106">
        <v>10</v>
      </c>
      <c r="L8" s="273"/>
      <c r="M8" s="273"/>
      <c r="N8" s="273"/>
      <c r="O8" s="274"/>
      <c r="P8" s="274"/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1:19" ht="15.75" customHeight="1">
      <c r="A9" s="303"/>
      <c r="B9" s="452" t="s">
        <v>221</v>
      </c>
      <c r="C9" s="282" t="s">
        <v>103</v>
      </c>
      <c r="D9" s="306"/>
      <c r="E9" s="44">
        <v>2017</v>
      </c>
      <c r="F9" s="99">
        <f>SUM(G9:J9)</f>
        <v>78797.3</v>
      </c>
      <c r="G9" s="99"/>
      <c r="H9" s="99">
        <f aca="true" t="shared" si="0" ref="H9:I11">SUM(H47,H52)</f>
        <v>78724.7</v>
      </c>
      <c r="I9" s="99">
        <f t="shared" si="0"/>
        <v>72.6</v>
      </c>
      <c r="J9" s="63"/>
      <c r="L9" s="275"/>
      <c r="M9" s="275"/>
      <c r="N9" s="275"/>
      <c r="O9" s="276"/>
      <c r="P9" s="276"/>
      <c r="Q9" s="275"/>
      <c r="R9" s="275"/>
      <c r="S9" s="275"/>
    </row>
    <row r="10" spans="1:19" ht="15.75" customHeight="1">
      <c r="A10" s="304"/>
      <c r="B10" s="453"/>
      <c r="C10" s="283"/>
      <c r="D10" s="307"/>
      <c r="E10" s="44">
        <v>2018</v>
      </c>
      <c r="F10" s="99">
        <f>SUM(G10:J10)</f>
        <v>40835.899999999994</v>
      </c>
      <c r="G10" s="99"/>
      <c r="H10" s="99">
        <f t="shared" si="0"/>
        <v>40805.399999999994</v>
      </c>
      <c r="I10" s="99">
        <f t="shared" si="0"/>
        <v>30.5</v>
      </c>
      <c r="J10" s="63"/>
      <c r="L10" s="275"/>
      <c r="M10" s="275"/>
      <c r="N10" s="275"/>
      <c r="O10" s="276"/>
      <c r="P10" s="276"/>
      <c r="Q10" s="275"/>
      <c r="R10" s="275"/>
      <c r="S10" s="275"/>
    </row>
    <row r="11" spans="1:19" ht="15.75" customHeight="1" thickBot="1">
      <c r="A11" s="304"/>
      <c r="B11" s="453"/>
      <c r="C11" s="283"/>
      <c r="D11" s="307"/>
      <c r="E11" s="78">
        <v>2019</v>
      </c>
      <c r="F11" s="157">
        <f>SUM(G11:J11)</f>
        <v>0</v>
      </c>
      <c r="G11" s="157"/>
      <c r="H11" s="157">
        <f t="shared" si="0"/>
        <v>0</v>
      </c>
      <c r="I11" s="157">
        <f t="shared" si="0"/>
        <v>0</v>
      </c>
      <c r="J11" s="166"/>
      <c r="L11" s="275"/>
      <c r="M11" s="275"/>
      <c r="N11" s="275"/>
      <c r="O11" s="276"/>
      <c r="P11" s="276"/>
      <c r="Q11" s="275"/>
      <c r="R11" s="275"/>
      <c r="S11" s="275"/>
    </row>
    <row r="12" spans="1:19" ht="15.75" customHeight="1" thickBot="1">
      <c r="A12" s="305"/>
      <c r="B12" s="454"/>
      <c r="C12" s="284"/>
      <c r="D12" s="404"/>
      <c r="E12" s="66" t="s">
        <v>11</v>
      </c>
      <c r="F12" s="159">
        <f>SUM(G12:J12)</f>
        <v>119633.2</v>
      </c>
      <c r="G12" s="159"/>
      <c r="H12" s="159">
        <f>SUM(H9:H11)</f>
        <v>119530.09999999999</v>
      </c>
      <c r="I12" s="159">
        <f>SUM(I9:I11)</f>
        <v>103.1</v>
      </c>
      <c r="J12" s="167"/>
      <c r="L12" s="275"/>
      <c r="M12" s="275"/>
      <c r="N12" s="275"/>
      <c r="O12" s="276"/>
      <c r="P12" s="276"/>
      <c r="Q12" s="275"/>
      <c r="R12" s="275"/>
      <c r="S12" s="275"/>
    </row>
    <row r="13" spans="1:18" ht="15" customHeight="1">
      <c r="A13" s="450" t="s">
        <v>151</v>
      </c>
      <c r="B13" s="394"/>
      <c r="C13" s="394"/>
      <c r="D13" s="394"/>
      <c r="E13" s="395"/>
      <c r="F13" s="395"/>
      <c r="G13" s="395"/>
      <c r="H13" s="395"/>
      <c r="I13" s="395"/>
      <c r="J13" s="388"/>
      <c r="L13" s="273"/>
      <c r="M13" s="273"/>
      <c r="O13" s="23"/>
      <c r="P13" s="23"/>
      <c r="Q13" s="273"/>
      <c r="R13" s="273"/>
    </row>
    <row r="14" spans="1:19" ht="14.25">
      <c r="A14" s="303" t="s">
        <v>8</v>
      </c>
      <c r="B14" s="315" t="s">
        <v>88</v>
      </c>
      <c r="C14" s="282" t="s">
        <v>103</v>
      </c>
      <c r="D14" s="306"/>
      <c r="E14" s="38">
        <v>2017</v>
      </c>
      <c r="F14" s="100">
        <f aca="true" t="shared" si="1" ref="F14:F49">SUM(G14:J14)</f>
        <v>55473.5</v>
      </c>
      <c r="G14" s="100"/>
      <c r="H14" s="100">
        <f>20233.7+8143+13962.5+500+12634.3</f>
        <v>55473.5</v>
      </c>
      <c r="I14" s="100"/>
      <c r="J14" s="101"/>
      <c r="K14" s="185"/>
      <c r="L14" s="277"/>
      <c r="M14" s="277"/>
      <c r="N14" s="277"/>
      <c r="O14" s="276"/>
      <c r="P14" s="276"/>
      <c r="Q14" s="277"/>
      <c r="R14" s="277"/>
      <c r="S14" s="277"/>
    </row>
    <row r="15" spans="1:19" ht="14.25">
      <c r="A15" s="304"/>
      <c r="B15" s="316"/>
      <c r="C15" s="283"/>
      <c r="D15" s="307"/>
      <c r="E15" s="38">
        <v>2018</v>
      </c>
      <c r="F15" s="100">
        <f t="shared" si="1"/>
        <v>29758.6</v>
      </c>
      <c r="G15" s="100"/>
      <c r="H15" s="100">
        <v>29758.6</v>
      </c>
      <c r="I15" s="100"/>
      <c r="J15" s="101"/>
      <c r="K15" s="185"/>
      <c r="L15" s="277"/>
      <c r="M15" s="277"/>
      <c r="N15" s="277"/>
      <c r="O15" s="276"/>
      <c r="P15" s="276"/>
      <c r="Q15" s="277"/>
      <c r="R15" s="277"/>
      <c r="S15" s="277"/>
    </row>
    <row r="16" spans="1:19" ht="14.25">
      <c r="A16" s="304"/>
      <c r="B16" s="316"/>
      <c r="C16" s="283"/>
      <c r="D16" s="307"/>
      <c r="E16" s="38">
        <v>2019</v>
      </c>
      <c r="F16" s="100">
        <f t="shared" si="1"/>
        <v>0</v>
      </c>
      <c r="G16" s="100"/>
      <c r="H16" s="100">
        <v>0</v>
      </c>
      <c r="I16" s="100"/>
      <c r="J16" s="101"/>
      <c r="K16" s="185"/>
      <c r="L16" s="277"/>
      <c r="M16" s="277"/>
      <c r="N16" s="277"/>
      <c r="O16" s="276"/>
      <c r="P16" s="276"/>
      <c r="Q16" s="277"/>
      <c r="R16" s="277"/>
      <c r="S16" s="277"/>
    </row>
    <row r="17" spans="1:19" ht="14.25">
      <c r="A17" s="303" t="s">
        <v>22</v>
      </c>
      <c r="B17" s="294" t="s">
        <v>89</v>
      </c>
      <c r="C17" s="282" t="s">
        <v>105</v>
      </c>
      <c r="D17" s="306"/>
      <c r="E17" s="39">
        <v>2017</v>
      </c>
      <c r="F17" s="192">
        <f t="shared" si="1"/>
        <v>1126.4</v>
      </c>
      <c r="G17" s="192"/>
      <c r="H17" s="192">
        <v>1126.4</v>
      </c>
      <c r="I17" s="192"/>
      <c r="J17" s="193"/>
      <c r="K17" s="185"/>
      <c r="L17" s="277"/>
      <c r="M17" s="277"/>
      <c r="N17" s="277"/>
      <c r="O17" s="276"/>
      <c r="P17" s="276"/>
      <c r="Q17" s="277"/>
      <c r="R17" s="277"/>
      <c r="S17" s="277"/>
    </row>
    <row r="18" spans="1:19" ht="14.25">
      <c r="A18" s="304"/>
      <c r="B18" s="295"/>
      <c r="C18" s="283"/>
      <c r="D18" s="307"/>
      <c r="E18" s="38">
        <v>2018</v>
      </c>
      <c r="F18" s="100">
        <f t="shared" si="1"/>
        <v>715.1</v>
      </c>
      <c r="G18" s="100"/>
      <c r="H18" s="192">
        <v>715.1</v>
      </c>
      <c r="I18" s="100"/>
      <c r="J18" s="101"/>
      <c r="K18" s="185"/>
      <c r="L18" s="277"/>
      <c r="M18" s="277"/>
      <c r="N18" s="277"/>
      <c r="O18" s="276"/>
      <c r="P18" s="276"/>
      <c r="Q18" s="277"/>
      <c r="R18" s="277"/>
      <c r="S18" s="277"/>
    </row>
    <row r="19" spans="1:19" ht="14.25">
      <c r="A19" s="304"/>
      <c r="B19" s="295"/>
      <c r="C19" s="283"/>
      <c r="D19" s="307"/>
      <c r="E19" s="38">
        <v>2019</v>
      </c>
      <c r="F19" s="100">
        <f t="shared" si="1"/>
        <v>0</v>
      </c>
      <c r="G19" s="100"/>
      <c r="H19" s="192">
        <v>0</v>
      </c>
      <c r="I19" s="100"/>
      <c r="J19" s="101"/>
      <c r="K19" s="185"/>
      <c r="L19" s="277"/>
      <c r="M19" s="277"/>
      <c r="N19" s="277"/>
      <c r="O19" s="276"/>
      <c r="P19" s="276"/>
      <c r="Q19" s="277"/>
      <c r="R19" s="277"/>
      <c r="S19" s="277"/>
    </row>
    <row r="20" spans="1:19" ht="12.75" customHeight="1">
      <c r="A20" s="303" t="s">
        <v>23</v>
      </c>
      <c r="B20" s="294" t="s">
        <v>152</v>
      </c>
      <c r="C20" s="282" t="s">
        <v>104</v>
      </c>
      <c r="D20" s="306"/>
      <c r="E20" s="38">
        <v>2017</v>
      </c>
      <c r="F20" s="100">
        <f t="shared" si="1"/>
        <v>97.3</v>
      </c>
      <c r="G20" s="100"/>
      <c r="H20" s="100">
        <v>97.3</v>
      </c>
      <c r="I20" s="99"/>
      <c r="J20" s="101"/>
      <c r="K20" s="185"/>
      <c r="L20" s="277"/>
      <c r="M20" s="277"/>
      <c r="N20" s="277"/>
      <c r="O20" s="276"/>
      <c r="P20" s="276"/>
      <c r="Q20" s="277"/>
      <c r="R20" s="277"/>
      <c r="S20" s="277"/>
    </row>
    <row r="21" spans="1:19" ht="12.75" customHeight="1">
      <c r="A21" s="304"/>
      <c r="B21" s="295"/>
      <c r="C21" s="283"/>
      <c r="D21" s="307"/>
      <c r="E21" s="38">
        <v>2018</v>
      </c>
      <c r="F21" s="100">
        <f t="shared" si="1"/>
        <v>155.1</v>
      </c>
      <c r="G21" s="100"/>
      <c r="H21" s="100">
        <v>155.1</v>
      </c>
      <c r="I21" s="99"/>
      <c r="J21" s="101"/>
      <c r="K21" s="185"/>
      <c r="L21" s="277"/>
      <c r="M21" s="277"/>
      <c r="N21" s="277"/>
      <c r="O21" s="276"/>
      <c r="P21" s="276"/>
      <c r="Q21" s="277"/>
      <c r="R21" s="277"/>
      <c r="S21" s="277"/>
    </row>
    <row r="22" spans="1:19" ht="12.75" customHeight="1">
      <c r="A22" s="304"/>
      <c r="B22" s="295"/>
      <c r="C22" s="283"/>
      <c r="D22" s="307"/>
      <c r="E22" s="38">
        <v>2019</v>
      </c>
      <c r="F22" s="100">
        <f t="shared" si="1"/>
        <v>0</v>
      </c>
      <c r="G22" s="100"/>
      <c r="H22" s="100">
        <v>0</v>
      </c>
      <c r="I22" s="100"/>
      <c r="J22" s="101"/>
      <c r="K22" s="185"/>
      <c r="L22" s="277"/>
      <c r="M22" s="277"/>
      <c r="N22" s="277"/>
      <c r="O22" s="276"/>
      <c r="P22" s="276"/>
      <c r="Q22" s="277"/>
      <c r="R22" s="277"/>
      <c r="S22" s="277"/>
    </row>
    <row r="23" spans="1:19" ht="12.75" customHeight="1">
      <c r="A23" s="412" t="s">
        <v>36</v>
      </c>
      <c r="B23" s="294" t="s">
        <v>224</v>
      </c>
      <c r="C23" s="282" t="s">
        <v>105</v>
      </c>
      <c r="D23" s="306"/>
      <c r="E23" s="38">
        <v>2017</v>
      </c>
      <c r="F23" s="100">
        <f t="shared" si="1"/>
        <v>0</v>
      </c>
      <c r="G23" s="100"/>
      <c r="H23" s="100">
        <f>196.5-196.5</f>
        <v>0</v>
      </c>
      <c r="I23" s="100"/>
      <c r="J23" s="101"/>
      <c r="K23" s="185"/>
      <c r="L23" s="277"/>
      <c r="M23" s="277"/>
      <c r="N23" s="277"/>
      <c r="O23" s="276"/>
      <c r="P23" s="276"/>
      <c r="Q23" s="277"/>
      <c r="R23" s="277"/>
      <c r="S23" s="277"/>
    </row>
    <row r="24" spans="1:19" ht="12.75" customHeight="1">
      <c r="A24" s="412"/>
      <c r="B24" s="295"/>
      <c r="C24" s="283"/>
      <c r="D24" s="307"/>
      <c r="E24" s="38">
        <v>2018</v>
      </c>
      <c r="F24" s="100">
        <f t="shared" si="1"/>
        <v>0</v>
      </c>
      <c r="G24" s="100"/>
      <c r="H24" s="100">
        <v>0</v>
      </c>
      <c r="I24" s="100"/>
      <c r="J24" s="101"/>
      <c r="K24" s="185"/>
      <c r="L24" s="277"/>
      <c r="M24" s="277"/>
      <c r="N24" s="277"/>
      <c r="O24" s="276"/>
      <c r="P24" s="276"/>
      <c r="Q24" s="277"/>
      <c r="R24" s="277"/>
      <c r="S24" s="277"/>
    </row>
    <row r="25" spans="1:19" ht="12.75" customHeight="1">
      <c r="A25" s="396"/>
      <c r="B25" s="295"/>
      <c r="C25" s="283"/>
      <c r="D25" s="307"/>
      <c r="E25" s="38">
        <v>2019</v>
      </c>
      <c r="F25" s="100">
        <f t="shared" si="1"/>
        <v>0</v>
      </c>
      <c r="G25" s="100"/>
      <c r="H25" s="100">
        <v>0</v>
      </c>
      <c r="I25" s="100"/>
      <c r="J25" s="101"/>
      <c r="K25" s="185"/>
      <c r="L25" s="277"/>
      <c r="M25" s="277"/>
      <c r="N25" s="277"/>
      <c r="O25" s="276"/>
      <c r="P25" s="276"/>
      <c r="Q25" s="277"/>
      <c r="R25" s="277"/>
      <c r="S25" s="277"/>
    </row>
    <row r="26" spans="1:19" ht="12.75" customHeight="1">
      <c r="A26" s="412" t="s">
        <v>99</v>
      </c>
      <c r="B26" s="294" t="s">
        <v>225</v>
      </c>
      <c r="C26" s="282" t="s">
        <v>105</v>
      </c>
      <c r="D26" s="306"/>
      <c r="E26" s="38">
        <v>2017</v>
      </c>
      <c r="F26" s="100">
        <f t="shared" si="1"/>
        <v>605.2</v>
      </c>
      <c r="G26" s="100"/>
      <c r="H26" s="100">
        <v>561.6</v>
      </c>
      <c r="I26" s="100">
        <v>43.6</v>
      </c>
      <c r="J26" s="101"/>
      <c r="K26" s="185"/>
      <c r="L26" s="277"/>
      <c r="M26" s="277"/>
      <c r="N26" s="277"/>
      <c r="O26" s="276"/>
      <c r="P26" s="276"/>
      <c r="Q26" s="277"/>
      <c r="R26" s="277"/>
      <c r="S26" s="277"/>
    </row>
    <row r="27" spans="1:19" ht="12.75" customHeight="1">
      <c r="A27" s="412"/>
      <c r="B27" s="295"/>
      <c r="C27" s="283"/>
      <c r="D27" s="307"/>
      <c r="E27" s="38">
        <v>2018</v>
      </c>
      <c r="F27" s="100">
        <f t="shared" si="1"/>
        <v>831.1</v>
      </c>
      <c r="G27" s="100"/>
      <c r="H27" s="100">
        <v>800.6</v>
      </c>
      <c r="I27" s="100">
        <f>-9.5+40</f>
        <v>30.5</v>
      </c>
      <c r="J27" s="101"/>
      <c r="K27" s="185"/>
      <c r="L27" s="277"/>
      <c r="M27" s="277"/>
      <c r="N27" s="277"/>
      <c r="O27" s="276"/>
      <c r="P27" s="276"/>
      <c r="Q27" s="277"/>
      <c r="R27" s="277"/>
      <c r="S27" s="277"/>
    </row>
    <row r="28" spans="1:19" ht="12.75" customHeight="1">
      <c r="A28" s="396"/>
      <c r="B28" s="295"/>
      <c r="C28" s="283"/>
      <c r="D28" s="307"/>
      <c r="E28" s="38">
        <v>2019</v>
      </c>
      <c r="F28" s="100">
        <f t="shared" si="1"/>
        <v>0</v>
      </c>
      <c r="G28" s="100"/>
      <c r="H28" s="100">
        <v>0</v>
      </c>
      <c r="I28" s="100"/>
      <c r="J28" s="101"/>
      <c r="K28" s="185"/>
      <c r="L28" s="277"/>
      <c r="M28" s="277"/>
      <c r="N28" s="277"/>
      <c r="O28" s="276"/>
      <c r="P28" s="276"/>
      <c r="Q28" s="277"/>
      <c r="R28" s="277"/>
      <c r="S28" s="277"/>
    </row>
    <row r="29" spans="1:19" ht="15" customHeight="1">
      <c r="A29" s="303" t="s">
        <v>100</v>
      </c>
      <c r="B29" s="294" t="s">
        <v>153</v>
      </c>
      <c r="C29" s="282" t="s">
        <v>104</v>
      </c>
      <c r="D29" s="306"/>
      <c r="E29" s="38">
        <v>2017</v>
      </c>
      <c r="F29" s="100">
        <f t="shared" si="1"/>
        <v>963.5</v>
      </c>
      <c r="G29" s="100"/>
      <c r="H29" s="100">
        <f>2056.5-500-622</f>
        <v>934.5</v>
      </c>
      <c r="I29" s="100">
        <f>60-31</f>
        <v>29</v>
      </c>
      <c r="J29" s="101"/>
      <c r="K29" s="185"/>
      <c r="L29" s="277"/>
      <c r="M29" s="277"/>
      <c r="N29" s="277"/>
      <c r="O29" s="276"/>
      <c r="P29" s="276"/>
      <c r="Q29" s="277"/>
      <c r="R29" s="277"/>
      <c r="S29" s="277"/>
    </row>
    <row r="30" spans="1:19" ht="14.25">
      <c r="A30" s="304"/>
      <c r="B30" s="295"/>
      <c r="C30" s="283"/>
      <c r="D30" s="307"/>
      <c r="E30" s="38">
        <v>2018</v>
      </c>
      <c r="F30" s="100">
        <f t="shared" si="1"/>
        <v>0</v>
      </c>
      <c r="G30" s="100"/>
      <c r="H30" s="100">
        <f>2022.9-2022.9</f>
        <v>0</v>
      </c>
      <c r="I30" s="100">
        <f>60-60</f>
        <v>0</v>
      </c>
      <c r="J30" s="101"/>
      <c r="K30" s="185"/>
      <c r="L30" s="277"/>
      <c r="M30" s="277"/>
      <c r="N30" s="277"/>
      <c r="O30" s="276"/>
      <c r="P30" s="276"/>
      <c r="Q30" s="277"/>
      <c r="R30" s="277"/>
      <c r="S30" s="277"/>
    </row>
    <row r="31" spans="1:19" ht="14.25">
      <c r="A31" s="304"/>
      <c r="B31" s="295"/>
      <c r="C31" s="283"/>
      <c r="D31" s="307"/>
      <c r="E31" s="38">
        <v>2019</v>
      </c>
      <c r="F31" s="100">
        <f t="shared" si="1"/>
        <v>0</v>
      </c>
      <c r="G31" s="100"/>
      <c r="H31" s="100">
        <v>0</v>
      </c>
      <c r="I31" s="100">
        <v>0</v>
      </c>
      <c r="J31" s="101"/>
      <c r="K31" s="185"/>
      <c r="L31" s="277"/>
      <c r="M31" s="277"/>
      <c r="N31" s="277"/>
      <c r="O31" s="276"/>
      <c r="P31" s="276"/>
      <c r="Q31" s="277"/>
      <c r="R31" s="277"/>
      <c r="S31" s="277"/>
    </row>
    <row r="32" spans="1:19" ht="15" customHeight="1">
      <c r="A32" s="412" t="s">
        <v>101</v>
      </c>
      <c r="B32" s="392" t="s">
        <v>90</v>
      </c>
      <c r="C32" s="282" t="s">
        <v>104</v>
      </c>
      <c r="D32" s="451"/>
      <c r="E32" s="38">
        <v>2017</v>
      </c>
      <c r="F32" s="100">
        <f t="shared" si="1"/>
        <v>260.2</v>
      </c>
      <c r="G32" s="100"/>
      <c r="H32" s="100">
        <f>140.4+119.8</f>
        <v>260.2</v>
      </c>
      <c r="I32" s="100"/>
      <c r="J32" s="101"/>
      <c r="K32" s="185"/>
      <c r="L32" s="277"/>
      <c r="M32" s="277"/>
      <c r="N32" s="277"/>
      <c r="O32" s="276"/>
      <c r="P32" s="276"/>
      <c r="Q32" s="277"/>
      <c r="R32" s="277"/>
      <c r="S32" s="277"/>
    </row>
    <row r="33" spans="1:19" ht="14.25">
      <c r="A33" s="412"/>
      <c r="B33" s="392"/>
      <c r="C33" s="283"/>
      <c r="D33" s="451"/>
      <c r="E33" s="38">
        <v>2018</v>
      </c>
      <c r="F33" s="100">
        <f t="shared" si="1"/>
        <v>222.3</v>
      </c>
      <c r="G33" s="100"/>
      <c r="H33" s="100">
        <v>222.3</v>
      </c>
      <c r="I33" s="100"/>
      <c r="J33" s="101"/>
      <c r="K33" s="185"/>
      <c r="L33" s="277"/>
      <c r="M33" s="277"/>
      <c r="N33" s="277"/>
      <c r="O33" s="276"/>
      <c r="P33" s="276"/>
      <c r="Q33" s="277"/>
      <c r="R33" s="277"/>
      <c r="S33" s="277"/>
    </row>
    <row r="34" spans="1:19" ht="14.25">
      <c r="A34" s="396"/>
      <c r="B34" s="392"/>
      <c r="C34" s="283"/>
      <c r="D34" s="451"/>
      <c r="E34" s="38">
        <v>2019</v>
      </c>
      <c r="F34" s="100">
        <f t="shared" si="1"/>
        <v>0</v>
      </c>
      <c r="G34" s="100"/>
      <c r="H34" s="100">
        <v>0</v>
      </c>
      <c r="I34" s="100"/>
      <c r="J34" s="101"/>
      <c r="K34" s="185"/>
      <c r="L34" s="277"/>
      <c r="M34" s="277"/>
      <c r="N34" s="277"/>
      <c r="O34" s="276"/>
      <c r="P34" s="276"/>
      <c r="Q34" s="277"/>
      <c r="R34" s="277"/>
      <c r="S34" s="277"/>
    </row>
    <row r="35" spans="1:19" ht="17.25" customHeight="1">
      <c r="A35" s="303" t="s">
        <v>102</v>
      </c>
      <c r="B35" s="294" t="s">
        <v>106</v>
      </c>
      <c r="C35" s="282" t="s">
        <v>103</v>
      </c>
      <c r="D35" s="306"/>
      <c r="E35" s="38">
        <v>2017</v>
      </c>
      <c r="F35" s="100">
        <f t="shared" si="1"/>
        <v>3263</v>
      </c>
      <c r="G35" s="100"/>
      <c r="H35" s="100">
        <v>3263</v>
      </c>
      <c r="I35" s="99"/>
      <c r="J35" s="101"/>
      <c r="K35" s="185"/>
      <c r="L35" s="277"/>
      <c r="M35" s="277"/>
      <c r="N35" s="277"/>
      <c r="O35" s="276"/>
      <c r="P35" s="276"/>
      <c r="Q35" s="277"/>
      <c r="R35" s="277"/>
      <c r="S35" s="277"/>
    </row>
    <row r="36" spans="1:19" ht="17.25" customHeight="1">
      <c r="A36" s="304"/>
      <c r="B36" s="295"/>
      <c r="C36" s="283"/>
      <c r="D36" s="307"/>
      <c r="E36" s="38">
        <v>2018</v>
      </c>
      <c r="F36" s="100">
        <f t="shared" si="1"/>
        <v>0</v>
      </c>
      <c r="G36" s="100"/>
      <c r="H36" s="100">
        <v>0</v>
      </c>
      <c r="I36" s="99"/>
      <c r="J36" s="101"/>
      <c r="K36" s="185"/>
      <c r="L36" s="277"/>
      <c r="M36" s="277"/>
      <c r="N36" s="277"/>
      <c r="O36" s="276"/>
      <c r="P36" s="276"/>
      <c r="Q36" s="277"/>
      <c r="R36" s="277"/>
      <c r="S36" s="277"/>
    </row>
    <row r="37" spans="1:19" ht="17.25" customHeight="1">
      <c r="A37" s="304"/>
      <c r="B37" s="295"/>
      <c r="C37" s="283"/>
      <c r="D37" s="307"/>
      <c r="E37" s="38">
        <v>2019</v>
      </c>
      <c r="F37" s="100">
        <f t="shared" si="1"/>
        <v>0</v>
      </c>
      <c r="G37" s="100"/>
      <c r="H37" s="100">
        <v>0</v>
      </c>
      <c r="I37" s="100"/>
      <c r="J37" s="101"/>
      <c r="K37" s="185"/>
      <c r="L37" s="277"/>
      <c r="M37" s="277"/>
      <c r="N37" s="277"/>
      <c r="O37" s="276"/>
      <c r="P37" s="276"/>
      <c r="Q37" s="277"/>
      <c r="R37" s="277"/>
      <c r="S37" s="277"/>
    </row>
    <row r="38" spans="1:19" ht="17.25" customHeight="1">
      <c r="A38" s="304" t="s">
        <v>223</v>
      </c>
      <c r="B38" s="294" t="s">
        <v>226</v>
      </c>
      <c r="C38" s="282" t="s">
        <v>103</v>
      </c>
      <c r="D38" s="306"/>
      <c r="E38" s="38">
        <v>2017</v>
      </c>
      <c r="F38" s="100">
        <f t="shared" si="1"/>
        <v>0</v>
      </c>
      <c r="G38" s="100"/>
      <c r="H38" s="100">
        <v>0</v>
      </c>
      <c r="I38" s="99"/>
      <c r="J38" s="101"/>
      <c r="K38" s="185"/>
      <c r="L38" s="277"/>
      <c r="M38" s="277"/>
      <c r="N38" s="277"/>
      <c r="O38" s="276"/>
      <c r="P38" s="276"/>
      <c r="Q38" s="277"/>
      <c r="R38" s="277"/>
      <c r="S38" s="277"/>
    </row>
    <row r="39" spans="1:19" ht="17.25" customHeight="1">
      <c r="A39" s="304"/>
      <c r="B39" s="295"/>
      <c r="C39" s="283"/>
      <c r="D39" s="307"/>
      <c r="E39" s="38">
        <v>2018</v>
      </c>
      <c r="F39" s="100">
        <f t="shared" si="1"/>
        <v>0</v>
      </c>
      <c r="G39" s="100"/>
      <c r="H39" s="100">
        <v>0</v>
      </c>
      <c r="I39" s="99"/>
      <c r="J39" s="101"/>
      <c r="K39" s="185"/>
      <c r="L39" s="277"/>
      <c r="M39" s="277"/>
      <c r="N39" s="277"/>
      <c r="O39" s="276"/>
      <c r="P39" s="276"/>
      <c r="Q39" s="277"/>
      <c r="R39" s="277"/>
      <c r="S39" s="277"/>
    </row>
    <row r="40" spans="1:19" ht="17.25" customHeight="1">
      <c r="A40" s="304"/>
      <c r="B40" s="295"/>
      <c r="C40" s="283"/>
      <c r="D40" s="307"/>
      <c r="E40" s="38">
        <v>2019</v>
      </c>
      <c r="F40" s="100">
        <f t="shared" si="1"/>
        <v>0</v>
      </c>
      <c r="G40" s="100"/>
      <c r="H40" s="100">
        <v>0</v>
      </c>
      <c r="I40" s="100"/>
      <c r="J40" s="101"/>
      <c r="K40" s="185"/>
      <c r="L40" s="277"/>
      <c r="M40" s="277"/>
      <c r="N40" s="277"/>
      <c r="O40" s="276"/>
      <c r="P40" s="276"/>
      <c r="Q40" s="277"/>
      <c r="R40" s="277"/>
      <c r="S40" s="277"/>
    </row>
    <row r="41" spans="1:19" ht="17.25" customHeight="1">
      <c r="A41" s="304" t="s">
        <v>227</v>
      </c>
      <c r="B41" s="294" t="s">
        <v>228</v>
      </c>
      <c r="C41" s="282" t="s">
        <v>105</v>
      </c>
      <c r="D41" s="306"/>
      <c r="E41" s="38">
        <v>2017</v>
      </c>
      <c r="F41" s="100">
        <f t="shared" si="1"/>
        <v>0</v>
      </c>
      <c r="G41" s="100"/>
      <c r="H41" s="100">
        <v>0</v>
      </c>
      <c r="I41" s="99"/>
      <c r="J41" s="101"/>
      <c r="K41" s="185"/>
      <c r="L41" s="277"/>
      <c r="M41" s="277"/>
      <c r="N41" s="277"/>
      <c r="O41" s="276"/>
      <c r="P41" s="276"/>
      <c r="Q41" s="277"/>
      <c r="R41" s="277"/>
      <c r="S41" s="277"/>
    </row>
    <row r="42" spans="1:19" ht="17.25" customHeight="1">
      <c r="A42" s="304"/>
      <c r="B42" s="295"/>
      <c r="C42" s="283"/>
      <c r="D42" s="307"/>
      <c r="E42" s="38">
        <v>2018</v>
      </c>
      <c r="F42" s="100">
        <f t="shared" si="1"/>
        <v>0</v>
      </c>
      <c r="G42" s="100"/>
      <c r="H42" s="100">
        <v>0</v>
      </c>
      <c r="I42" s="99"/>
      <c r="J42" s="101"/>
      <c r="K42" s="185"/>
      <c r="L42" s="277"/>
      <c r="M42" s="277"/>
      <c r="N42" s="277"/>
      <c r="O42" s="276"/>
      <c r="P42" s="276"/>
      <c r="Q42" s="277"/>
      <c r="R42" s="277"/>
      <c r="S42" s="277"/>
    </row>
    <row r="43" spans="1:19" ht="17.25" customHeight="1">
      <c r="A43" s="304"/>
      <c r="B43" s="295"/>
      <c r="C43" s="283"/>
      <c r="D43" s="307"/>
      <c r="E43" s="38">
        <v>2019</v>
      </c>
      <c r="F43" s="100"/>
      <c r="G43" s="100"/>
      <c r="H43" s="100">
        <v>0</v>
      </c>
      <c r="I43" s="100"/>
      <c r="J43" s="101"/>
      <c r="K43" s="185"/>
      <c r="L43" s="277"/>
      <c r="M43" s="277"/>
      <c r="N43" s="277"/>
      <c r="O43" s="276"/>
      <c r="P43" s="276"/>
      <c r="Q43" s="277"/>
      <c r="R43" s="277"/>
      <c r="S43" s="277"/>
    </row>
    <row r="44" spans="1:19" ht="17.25" customHeight="1">
      <c r="A44" s="304" t="s">
        <v>230</v>
      </c>
      <c r="B44" s="294" t="s">
        <v>229</v>
      </c>
      <c r="C44" s="282" t="s">
        <v>104</v>
      </c>
      <c r="D44" s="306"/>
      <c r="E44" s="38">
        <v>2017</v>
      </c>
      <c r="F44" s="100"/>
      <c r="G44" s="100"/>
      <c r="H44" s="100">
        <v>0</v>
      </c>
      <c r="I44" s="99"/>
      <c r="J44" s="101"/>
      <c r="K44" s="185"/>
      <c r="L44" s="277"/>
      <c r="M44" s="277"/>
      <c r="N44" s="277"/>
      <c r="O44" s="276"/>
      <c r="P44" s="276"/>
      <c r="Q44" s="277"/>
      <c r="R44" s="277"/>
      <c r="S44" s="277"/>
    </row>
    <row r="45" spans="1:19" ht="17.25" customHeight="1">
      <c r="A45" s="304"/>
      <c r="B45" s="295"/>
      <c r="C45" s="283"/>
      <c r="D45" s="307"/>
      <c r="E45" s="38">
        <v>2018</v>
      </c>
      <c r="F45" s="100"/>
      <c r="G45" s="100"/>
      <c r="H45" s="100">
        <f>197-197</f>
        <v>0</v>
      </c>
      <c r="I45" s="99"/>
      <c r="J45" s="101"/>
      <c r="K45" s="185"/>
      <c r="L45" s="277"/>
      <c r="M45" s="277"/>
      <c r="N45" s="277"/>
      <c r="O45" s="276"/>
      <c r="P45" s="276"/>
      <c r="Q45" s="277"/>
      <c r="R45" s="277"/>
      <c r="S45" s="277"/>
    </row>
    <row r="46" spans="1:19" ht="17.25" customHeight="1">
      <c r="A46" s="304"/>
      <c r="B46" s="295"/>
      <c r="C46" s="283"/>
      <c r="D46" s="307"/>
      <c r="E46" s="38">
        <v>2019</v>
      </c>
      <c r="F46" s="100"/>
      <c r="G46" s="100"/>
      <c r="H46" s="100">
        <v>0</v>
      </c>
      <c r="I46" s="100"/>
      <c r="J46" s="101"/>
      <c r="K46" s="185"/>
      <c r="L46" s="277"/>
      <c r="M46" s="277"/>
      <c r="N46" s="277"/>
      <c r="O46" s="276"/>
      <c r="P46" s="276"/>
      <c r="Q46" s="277"/>
      <c r="R46" s="277"/>
      <c r="S46" s="277"/>
    </row>
    <row r="47" spans="1:26" s="36" customFormat="1" ht="11.25" customHeight="1">
      <c r="A47" s="282"/>
      <c r="B47" s="425" t="s">
        <v>10</v>
      </c>
      <c r="C47" s="282"/>
      <c r="D47" s="282"/>
      <c r="E47" s="38">
        <v>2017</v>
      </c>
      <c r="F47" s="100">
        <f t="shared" si="1"/>
        <v>61789.1</v>
      </c>
      <c r="G47" s="100"/>
      <c r="H47" s="100">
        <f aca="true" t="shared" si="2" ref="H47:I49">SUM(H14,H17,H20,H23,H26,H29,H32,H35,H38,H41,H44)</f>
        <v>61716.5</v>
      </c>
      <c r="I47" s="100">
        <f t="shared" si="2"/>
        <v>72.6</v>
      </c>
      <c r="J47" s="105"/>
      <c r="K47" s="186"/>
      <c r="L47" s="252"/>
      <c r="M47" s="252"/>
      <c r="N47" s="278"/>
      <c r="O47" s="81"/>
      <c r="P47" s="81"/>
      <c r="Q47" s="252"/>
      <c r="R47" s="252"/>
      <c r="S47" s="252"/>
      <c r="T47" s="81"/>
      <c r="U47" s="81"/>
      <c r="V47" s="81"/>
      <c r="W47" s="81"/>
      <c r="X47" s="81"/>
      <c r="Y47" s="81"/>
      <c r="Z47" s="81"/>
    </row>
    <row r="48" spans="1:26" s="36" customFormat="1" ht="12.75">
      <c r="A48" s="283"/>
      <c r="B48" s="426"/>
      <c r="C48" s="283"/>
      <c r="D48" s="283"/>
      <c r="E48" s="38">
        <v>2018</v>
      </c>
      <c r="F48" s="100">
        <f t="shared" si="1"/>
        <v>31682.199999999993</v>
      </c>
      <c r="G48" s="100"/>
      <c r="H48" s="100">
        <f t="shared" si="2"/>
        <v>31651.699999999993</v>
      </c>
      <c r="I48" s="100">
        <f t="shared" si="2"/>
        <v>30.5</v>
      </c>
      <c r="J48" s="105"/>
      <c r="K48" s="186"/>
      <c r="L48" s="252"/>
      <c r="M48" s="252"/>
      <c r="N48" s="278"/>
      <c r="O48" s="81"/>
      <c r="P48" s="81"/>
      <c r="Q48" s="252"/>
      <c r="R48" s="252"/>
      <c r="S48" s="252"/>
      <c r="T48" s="81"/>
      <c r="U48" s="81"/>
      <c r="V48" s="81"/>
      <c r="W48" s="81"/>
      <c r="X48" s="81"/>
      <c r="Y48" s="81"/>
      <c r="Z48" s="81"/>
    </row>
    <row r="49" spans="1:26" s="36" customFormat="1" ht="13.5" thickBot="1">
      <c r="A49" s="283"/>
      <c r="B49" s="426"/>
      <c r="C49" s="283"/>
      <c r="D49" s="283"/>
      <c r="E49" s="37">
        <v>2019</v>
      </c>
      <c r="F49" s="109">
        <f t="shared" si="1"/>
        <v>0</v>
      </c>
      <c r="G49" s="109"/>
      <c r="H49" s="100">
        <f t="shared" si="2"/>
        <v>0</v>
      </c>
      <c r="I49" s="100">
        <f t="shared" si="2"/>
        <v>0</v>
      </c>
      <c r="J49" s="162"/>
      <c r="K49" s="186"/>
      <c r="L49" s="252"/>
      <c r="M49" s="252"/>
      <c r="N49" s="278"/>
      <c r="O49" s="81"/>
      <c r="P49" s="81"/>
      <c r="Q49" s="252"/>
      <c r="R49" s="252"/>
      <c r="S49" s="252"/>
      <c r="T49" s="81"/>
      <c r="U49" s="81"/>
      <c r="V49" s="81"/>
      <c r="W49" s="81"/>
      <c r="X49" s="81"/>
      <c r="Y49" s="81"/>
      <c r="Z49" s="81"/>
    </row>
    <row r="50" spans="1:26" s="36" customFormat="1" ht="13.5" thickBot="1">
      <c r="A50" s="284"/>
      <c r="B50" s="427"/>
      <c r="C50" s="284"/>
      <c r="D50" s="428"/>
      <c r="E50" s="165" t="s">
        <v>150</v>
      </c>
      <c r="F50" s="159">
        <f>SUM(F47:F49)</f>
        <v>93471.29999999999</v>
      </c>
      <c r="G50" s="159"/>
      <c r="H50" s="159">
        <f>SUM(H47:H49)</f>
        <v>93368.2</v>
      </c>
      <c r="I50" s="159">
        <f>SUM(I47:I49)</f>
        <v>103.1</v>
      </c>
      <c r="J50" s="164"/>
      <c r="K50" s="186"/>
      <c r="L50" s="275"/>
      <c r="M50" s="275"/>
      <c r="N50" s="278"/>
      <c r="O50" s="81"/>
      <c r="P50" s="81"/>
      <c r="Q50" s="275"/>
      <c r="R50" s="275"/>
      <c r="S50" s="275"/>
      <c r="T50" s="81"/>
      <c r="U50" s="81"/>
      <c r="V50" s="81"/>
      <c r="W50" s="81"/>
      <c r="X50" s="81"/>
      <c r="Y50" s="81"/>
      <c r="Z50" s="81"/>
    </row>
    <row r="51" spans="1:26" s="3" customFormat="1" ht="17.25" customHeight="1">
      <c r="A51" s="450" t="s">
        <v>154</v>
      </c>
      <c r="B51" s="394"/>
      <c r="C51" s="394"/>
      <c r="D51" s="394"/>
      <c r="E51" s="395"/>
      <c r="F51" s="395"/>
      <c r="G51" s="395"/>
      <c r="H51" s="395"/>
      <c r="I51" s="395"/>
      <c r="J51" s="388"/>
      <c r="K51" s="185"/>
      <c r="L51" s="277"/>
      <c r="M51" s="277"/>
      <c r="N51" s="277"/>
      <c r="O51" s="23"/>
      <c r="P51" s="23"/>
      <c r="Q51" s="277"/>
      <c r="R51" s="277"/>
      <c r="S51" s="277"/>
      <c r="T51" s="23"/>
      <c r="U51" s="23"/>
      <c r="V51" s="23"/>
      <c r="W51" s="23"/>
      <c r="X51" s="23"/>
      <c r="Y51" s="23"/>
      <c r="Z51" s="23"/>
    </row>
    <row r="52" spans="1:26" s="3" customFormat="1" ht="12.75" customHeight="1">
      <c r="A52" s="410" t="s">
        <v>24</v>
      </c>
      <c r="B52" s="294" t="s">
        <v>68</v>
      </c>
      <c r="C52" s="282" t="s">
        <v>87</v>
      </c>
      <c r="D52" s="306"/>
      <c r="E52" s="38">
        <v>2017</v>
      </c>
      <c r="F52" s="100">
        <f aca="true" t="shared" si="3" ref="F52:F57">SUM(G52:J52)</f>
        <v>17008.2</v>
      </c>
      <c r="G52" s="100"/>
      <c r="H52" s="100">
        <v>17008.2</v>
      </c>
      <c r="I52" s="58"/>
      <c r="J52" s="63"/>
      <c r="K52" s="185"/>
      <c r="L52" s="277"/>
      <c r="M52" s="272"/>
      <c r="N52" s="277"/>
      <c r="O52" s="23"/>
      <c r="P52" s="23"/>
      <c r="Q52" s="277"/>
      <c r="R52" s="272"/>
      <c r="S52" s="277"/>
      <c r="T52" s="23"/>
      <c r="U52" s="23"/>
      <c r="V52" s="23"/>
      <c r="W52" s="23"/>
      <c r="X52" s="23"/>
      <c r="Y52" s="23"/>
      <c r="Z52" s="23"/>
    </row>
    <row r="53" spans="1:26" s="3" customFormat="1" ht="12.75" customHeight="1">
      <c r="A53" s="411"/>
      <c r="B53" s="295"/>
      <c r="C53" s="283"/>
      <c r="D53" s="307"/>
      <c r="E53" s="38">
        <v>2018</v>
      </c>
      <c r="F53" s="100">
        <f t="shared" si="3"/>
        <v>9153.7</v>
      </c>
      <c r="G53" s="100"/>
      <c r="H53" s="100">
        <v>9153.7</v>
      </c>
      <c r="I53" s="58"/>
      <c r="J53" s="63"/>
      <c r="K53" s="185"/>
      <c r="L53" s="277"/>
      <c r="M53" s="272"/>
      <c r="N53" s="277"/>
      <c r="O53" s="23"/>
      <c r="P53" s="23"/>
      <c r="Q53" s="277"/>
      <c r="R53" s="272"/>
      <c r="S53" s="277"/>
      <c r="T53" s="23"/>
      <c r="U53" s="23"/>
      <c r="V53" s="23"/>
      <c r="W53" s="23"/>
      <c r="X53" s="23"/>
      <c r="Y53" s="23"/>
      <c r="Z53" s="23"/>
    </row>
    <row r="54" spans="1:26" s="3" customFormat="1" ht="12.75" customHeight="1">
      <c r="A54" s="304"/>
      <c r="B54" s="295"/>
      <c r="C54" s="283"/>
      <c r="D54" s="307"/>
      <c r="E54" s="38">
        <v>2019</v>
      </c>
      <c r="F54" s="100">
        <f t="shared" si="3"/>
        <v>0</v>
      </c>
      <c r="G54" s="100"/>
      <c r="H54" s="100">
        <v>0</v>
      </c>
      <c r="I54" s="58"/>
      <c r="J54" s="63"/>
      <c r="K54" s="185"/>
      <c r="L54" s="277"/>
      <c r="M54" s="272"/>
      <c r="N54" s="277"/>
      <c r="O54" s="23"/>
      <c r="P54" s="23"/>
      <c r="Q54" s="277"/>
      <c r="R54" s="272"/>
      <c r="S54" s="277"/>
      <c r="T54" s="23"/>
      <c r="U54" s="23"/>
      <c r="V54" s="23"/>
      <c r="W54" s="23"/>
      <c r="X54" s="23"/>
      <c r="Y54" s="23"/>
      <c r="Z54" s="23"/>
    </row>
    <row r="55" spans="1:26" s="36" customFormat="1" ht="12.75">
      <c r="A55" s="282"/>
      <c r="B55" s="425" t="s">
        <v>16</v>
      </c>
      <c r="C55" s="282"/>
      <c r="D55" s="282"/>
      <c r="E55" s="38">
        <v>2017</v>
      </c>
      <c r="F55" s="100">
        <f t="shared" si="3"/>
        <v>17008.2</v>
      </c>
      <c r="G55" s="100"/>
      <c r="H55" s="100">
        <f>H52</f>
        <v>17008.2</v>
      </c>
      <c r="I55" s="105"/>
      <c r="J55" s="105"/>
      <c r="K55" s="186"/>
      <c r="L55" s="278"/>
      <c r="M55" s="278"/>
      <c r="N55" s="278"/>
      <c r="O55" s="81"/>
      <c r="P55" s="81"/>
      <c r="Q55" s="278"/>
      <c r="R55" s="278"/>
      <c r="S55" s="278"/>
      <c r="T55" s="81"/>
      <c r="U55" s="81"/>
      <c r="V55" s="81"/>
      <c r="W55" s="81"/>
      <c r="X55" s="81"/>
      <c r="Y55" s="81"/>
      <c r="Z55" s="81"/>
    </row>
    <row r="56" spans="1:26" s="36" customFormat="1" ht="12.75">
      <c r="A56" s="283"/>
      <c r="B56" s="426"/>
      <c r="C56" s="283"/>
      <c r="D56" s="283"/>
      <c r="E56" s="38">
        <v>2018</v>
      </c>
      <c r="F56" s="100">
        <f t="shared" si="3"/>
        <v>9153.7</v>
      </c>
      <c r="G56" s="100"/>
      <c r="H56" s="100">
        <f>H53</f>
        <v>9153.7</v>
      </c>
      <c r="I56" s="105"/>
      <c r="J56" s="105"/>
      <c r="K56" s="186"/>
      <c r="L56" s="278"/>
      <c r="M56" s="278"/>
      <c r="N56" s="278"/>
      <c r="O56" s="81"/>
      <c r="P56" s="81"/>
      <c r="Q56" s="278"/>
      <c r="R56" s="278"/>
      <c r="S56" s="278"/>
      <c r="T56" s="81"/>
      <c r="U56" s="81"/>
      <c r="V56" s="81"/>
      <c r="W56" s="81"/>
      <c r="X56" s="81"/>
      <c r="Y56" s="81"/>
      <c r="Z56" s="81"/>
    </row>
    <row r="57" spans="1:26" s="36" customFormat="1" ht="13.5" thickBot="1">
      <c r="A57" s="283"/>
      <c r="B57" s="426"/>
      <c r="C57" s="283"/>
      <c r="D57" s="283"/>
      <c r="E57" s="37">
        <v>2019</v>
      </c>
      <c r="F57" s="109">
        <f t="shared" si="3"/>
        <v>0</v>
      </c>
      <c r="G57" s="109"/>
      <c r="H57" s="109">
        <f>H54</f>
        <v>0</v>
      </c>
      <c r="I57" s="162"/>
      <c r="J57" s="162"/>
      <c r="K57" s="186"/>
      <c r="L57" s="278"/>
      <c r="M57" s="278"/>
      <c r="N57" s="278"/>
      <c r="O57" s="81"/>
      <c r="P57" s="81"/>
      <c r="Q57" s="278"/>
      <c r="R57" s="278"/>
      <c r="S57" s="278"/>
      <c r="T57" s="81"/>
      <c r="U57" s="81"/>
      <c r="V57" s="81"/>
      <c r="W57" s="81"/>
      <c r="X57" s="81"/>
      <c r="Y57" s="81"/>
      <c r="Z57" s="81"/>
    </row>
    <row r="58" spans="1:26" s="36" customFormat="1" ht="13.5" thickBot="1">
      <c r="A58" s="284"/>
      <c r="B58" s="427"/>
      <c r="C58" s="284"/>
      <c r="D58" s="428"/>
      <c r="E58" s="165" t="s">
        <v>150</v>
      </c>
      <c r="F58" s="159">
        <f>SUM(F55:F57)</f>
        <v>26161.9</v>
      </c>
      <c r="G58" s="159"/>
      <c r="H58" s="159">
        <f>SUM(H55:H57)</f>
        <v>26161.9</v>
      </c>
      <c r="I58" s="163"/>
      <c r="J58" s="164"/>
      <c r="K58" s="186"/>
      <c r="L58" s="252"/>
      <c r="M58" s="252"/>
      <c r="N58" s="278"/>
      <c r="O58" s="81"/>
      <c r="P58" s="81"/>
      <c r="Q58" s="252"/>
      <c r="R58" s="252"/>
      <c r="S58" s="278"/>
      <c r="T58" s="81"/>
      <c r="U58" s="81"/>
      <c r="V58" s="81"/>
      <c r="W58" s="81"/>
      <c r="X58" s="81"/>
      <c r="Y58" s="81"/>
      <c r="Z58" s="81"/>
    </row>
    <row r="59" spans="1:26" s="3" customFormat="1" ht="14.25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52"/>
      <c r="M59" s="252"/>
      <c r="N59" s="272"/>
      <c r="O59" s="23"/>
      <c r="P59" s="23"/>
      <c r="Q59" s="252"/>
      <c r="R59" s="252"/>
      <c r="S59" s="272"/>
      <c r="T59" s="23"/>
      <c r="U59" s="23"/>
      <c r="V59" s="23"/>
      <c r="W59" s="23"/>
      <c r="X59" s="23"/>
      <c r="Y59" s="23"/>
      <c r="Z59" s="23"/>
    </row>
    <row r="60" spans="1:26" s="3" customFormat="1" ht="14.25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52"/>
      <c r="M60" s="252"/>
      <c r="N60" s="272"/>
      <c r="O60" s="23"/>
      <c r="P60" s="23"/>
      <c r="Q60" s="252"/>
      <c r="R60" s="252"/>
      <c r="S60" s="272"/>
      <c r="T60" s="23"/>
      <c r="U60" s="23"/>
      <c r="V60" s="23"/>
      <c r="W60" s="23"/>
      <c r="X60" s="23"/>
      <c r="Y60" s="23"/>
      <c r="Z60" s="23"/>
    </row>
    <row r="61" spans="1:26" s="3" customFormat="1" ht="14.25">
      <c r="A61" s="1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52"/>
      <c r="M61" s="252"/>
      <c r="N61" s="272"/>
      <c r="O61" s="23"/>
      <c r="P61" s="23"/>
      <c r="Q61" s="252"/>
      <c r="R61" s="252"/>
      <c r="S61" s="272"/>
      <c r="T61" s="23"/>
      <c r="U61" s="23"/>
      <c r="V61" s="23"/>
      <c r="W61" s="23"/>
      <c r="X61" s="23"/>
      <c r="Y61" s="23"/>
      <c r="Z61" s="23"/>
    </row>
    <row r="62" spans="1:26" s="3" customFormat="1" ht="14.25">
      <c r="A62" s="1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72"/>
      <c r="M62" s="272"/>
      <c r="N62" s="272"/>
      <c r="O62" s="23"/>
      <c r="P62" s="23"/>
      <c r="Q62" s="272"/>
      <c r="R62" s="272"/>
      <c r="S62" s="272"/>
      <c r="T62" s="23"/>
      <c r="U62" s="23"/>
      <c r="V62" s="23"/>
      <c r="W62" s="23"/>
      <c r="X62" s="23"/>
      <c r="Y62" s="23"/>
      <c r="Z62" s="23"/>
    </row>
    <row r="63" spans="1:26" s="3" customFormat="1" ht="14.25">
      <c r="A63" s="1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79"/>
      <c r="M63" s="279"/>
      <c r="N63" s="272"/>
      <c r="O63" s="23"/>
      <c r="P63" s="23"/>
      <c r="Q63" s="279"/>
      <c r="R63" s="279"/>
      <c r="S63" s="272"/>
      <c r="T63" s="23"/>
      <c r="U63" s="23"/>
      <c r="V63" s="23"/>
      <c r="W63" s="23"/>
      <c r="X63" s="23"/>
      <c r="Y63" s="23"/>
      <c r="Z63" s="23"/>
    </row>
    <row r="64" ht="14.25">
      <c r="A64" s="12"/>
    </row>
    <row r="65" ht="14.25">
      <c r="A65" s="12"/>
    </row>
    <row r="66" ht="14.25">
      <c r="A66" s="12"/>
    </row>
    <row r="67" ht="14.25">
      <c r="A67" s="12"/>
    </row>
    <row r="68" ht="14.25">
      <c r="A68" s="12"/>
    </row>
    <row r="69" ht="14.25">
      <c r="A69" s="12"/>
    </row>
    <row r="70" ht="14.25">
      <c r="A70" s="12"/>
    </row>
    <row r="71" ht="14.25">
      <c r="A71" s="12"/>
    </row>
    <row r="72" ht="14.25">
      <c r="A72" s="12"/>
    </row>
    <row r="73" ht="14.25">
      <c r="A73" s="12"/>
    </row>
    <row r="74" ht="14.25">
      <c r="A74" s="12"/>
    </row>
    <row r="75" ht="14.25">
      <c r="A75" s="12"/>
    </row>
    <row r="76" ht="14.25">
      <c r="A76" s="12"/>
    </row>
    <row r="77" ht="14.25">
      <c r="A77" s="12"/>
    </row>
    <row r="78" ht="14.25">
      <c r="A78" s="12"/>
    </row>
    <row r="79" ht="14.25">
      <c r="A79" s="12"/>
    </row>
    <row r="80" ht="14.25">
      <c r="A80" s="12"/>
    </row>
    <row r="81" ht="14.25">
      <c r="A81" s="12"/>
    </row>
    <row r="82" ht="14.25">
      <c r="A82" s="12"/>
    </row>
    <row r="83" ht="14.25">
      <c r="A83" s="12"/>
    </row>
    <row r="84" ht="14.25">
      <c r="A84" s="12"/>
    </row>
    <row r="85" ht="14.25">
      <c r="A85" s="12"/>
    </row>
    <row r="86" ht="14.25">
      <c r="A86" s="12"/>
    </row>
    <row r="87" ht="14.25">
      <c r="A87" s="12"/>
    </row>
    <row r="88" ht="14.25">
      <c r="A88" s="12"/>
    </row>
    <row r="89" ht="14.25">
      <c r="A89" s="12"/>
    </row>
    <row r="90" ht="14.25">
      <c r="A90" s="12"/>
    </row>
    <row r="91" ht="14.25">
      <c r="A91" s="12"/>
    </row>
    <row r="92" ht="14.25">
      <c r="A92" s="12"/>
    </row>
    <row r="93" ht="14.25">
      <c r="A93" s="12"/>
    </row>
    <row r="94" ht="14.25">
      <c r="A94" s="12"/>
    </row>
    <row r="95" ht="14.25">
      <c r="A95" s="12"/>
    </row>
    <row r="96" ht="14.25">
      <c r="A96" s="12"/>
    </row>
    <row r="97" ht="14.25">
      <c r="A97" s="12"/>
    </row>
    <row r="98" ht="14.25">
      <c r="A98" s="12"/>
    </row>
    <row r="99" ht="14.25">
      <c r="A99" s="12"/>
    </row>
    <row r="100" ht="14.25">
      <c r="A100" s="12"/>
    </row>
    <row r="101" ht="14.25">
      <c r="A101" s="12"/>
    </row>
    <row r="102" ht="14.25">
      <c r="A102" s="12"/>
    </row>
    <row r="103" ht="14.25">
      <c r="A103" s="12"/>
    </row>
    <row r="104" ht="14.25">
      <c r="A104" s="12"/>
    </row>
    <row r="105" ht="14.25">
      <c r="A105" s="12"/>
    </row>
    <row r="106" ht="14.25">
      <c r="A106" s="12"/>
    </row>
    <row r="107" ht="14.25">
      <c r="A107" s="12"/>
    </row>
    <row r="108" ht="14.25">
      <c r="A108" s="12"/>
    </row>
    <row r="109" ht="14.25">
      <c r="A109" s="12"/>
    </row>
    <row r="110" ht="14.25">
      <c r="A110" s="12"/>
    </row>
    <row r="111" ht="14.25">
      <c r="A111" s="12"/>
    </row>
    <row r="112" ht="14.25">
      <c r="A112" s="12"/>
    </row>
    <row r="113" ht="14.25">
      <c r="A113" s="12"/>
    </row>
    <row r="114" ht="14.25">
      <c r="A114" s="12"/>
    </row>
    <row r="115" ht="14.25">
      <c r="A115" s="12"/>
    </row>
    <row r="116" ht="14.25">
      <c r="A116" s="12"/>
    </row>
    <row r="117" ht="14.25">
      <c r="A117" s="12"/>
    </row>
    <row r="118" ht="14.25">
      <c r="A118" s="12"/>
    </row>
    <row r="119" ht="14.25">
      <c r="A119" s="12"/>
    </row>
    <row r="120" ht="14.25">
      <c r="A120" s="12"/>
    </row>
    <row r="121" ht="14.25">
      <c r="A121" s="12"/>
    </row>
    <row r="122" ht="14.25">
      <c r="A122" s="12"/>
    </row>
    <row r="123" ht="14.25">
      <c r="A123" s="12"/>
    </row>
    <row r="124" ht="14.25">
      <c r="A124" s="12"/>
    </row>
    <row r="125" ht="14.25">
      <c r="A125" s="12"/>
    </row>
    <row r="126" ht="14.25">
      <c r="A126" s="12"/>
    </row>
    <row r="127" ht="14.25">
      <c r="A127" s="12"/>
    </row>
    <row r="128" ht="14.25">
      <c r="A128" s="12"/>
    </row>
    <row r="129" ht="14.25">
      <c r="A129" s="12"/>
    </row>
    <row r="130" ht="14.25">
      <c r="A130" s="12"/>
    </row>
    <row r="131" ht="14.25">
      <c r="A131" s="12"/>
    </row>
    <row r="132" ht="14.25">
      <c r="A132" s="12"/>
    </row>
    <row r="133" ht="14.25">
      <c r="A133" s="12"/>
    </row>
    <row r="134" ht="14.25">
      <c r="A134" s="12"/>
    </row>
    <row r="135" ht="14.25">
      <c r="A135" s="12"/>
    </row>
    <row r="136" ht="14.25">
      <c r="A136" s="12"/>
    </row>
    <row r="137" ht="14.25">
      <c r="A137" s="12"/>
    </row>
    <row r="138" ht="14.25">
      <c r="A138" s="12"/>
    </row>
    <row r="139" ht="14.25">
      <c r="A139" s="12"/>
    </row>
    <row r="140" ht="14.25">
      <c r="A140" s="12"/>
    </row>
    <row r="141" ht="14.25">
      <c r="A141" s="12"/>
    </row>
    <row r="142" ht="14.25">
      <c r="A142" s="12"/>
    </row>
    <row r="143" ht="14.25">
      <c r="A143" s="12"/>
    </row>
    <row r="144" ht="14.25">
      <c r="A144" s="12"/>
    </row>
    <row r="145" ht="14.25">
      <c r="A145" s="12"/>
    </row>
    <row r="146" ht="14.25">
      <c r="A146" s="12"/>
    </row>
    <row r="147" ht="14.25">
      <c r="A147" s="12"/>
    </row>
    <row r="148" ht="14.25">
      <c r="A148" s="12"/>
    </row>
    <row r="149" ht="14.25">
      <c r="A149" s="12"/>
    </row>
    <row r="150" ht="14.25">
      <c r="A150" s="12"/>
    </row>
    <row r="151" ht="14.25">
      <c r="A151" s="12"/>
    </row>
    <row r="152" ht="14.25">
      <c r="A152" s="12"/>
    </row>
    <row r="153" ht="14.25">
      <c r="A153" s="12"/>
    </row>
    <row r="154" ht="14.25">
      <c r="A154" s="12"/>
    </row>
    <row r="155" ht="14.25">
      <c r="A155" s="12"/>
    </row>
    <row r="156" ht="14.25">
      <c r="A156" s="12"/>
    </row>
    <row r="157" ht="14.25">
      <c r="A157" s="12"/>
    </row>
    <row r="158" ht="14.25">
      <c r="A158" s="12"/>
    </row>
    <row r="159" ht="14.25">
      <c r="A159" s="12"/>
    </row>
    <row r="160" ht="14.25">
      <c r="A160" s="12"/>
    </row>
    <row r="161" ht="14.25">
      <c r="A161" s="12"/>
    </row>
    <row r="162" ht="14.25">
      <c r="A162" s="12"/>
    </row>
    <row r="163" ht="14.25">
      <c r="A163" s="12"/>
    </row>
    <row r="164" ht="14.25">
      <c r="A164" s="12"/>
    </row>
    <row r="165" ht="14.25">
      <c r="A165" s="12"/>
    </row>
    <row r="166" ht="14.25">
      <c r="A166" s="12"/>
    </row>
    <row r="167" ht="14.25">
      <c r="A167" s="12"/>
    </row>
    <row r="168" ht="14.25">
      <c r="A168" s="12"/>
    </row>
    <row r="169" ht="14.25">
      <c r="A169" s="12"/>
    </row>
    <row r="170" ht="14.25">
      <c r="A170" s="12"/>
    </row>
    <row r="171" ht="14.25">
      <c r="A171" s="12"/>
    </row>
    <row r="172" ht="14.25">
      <c r="A172" s="12"/>
    </row>
    <row r="173" ht="14.25">
      <c r="A173" s="12"/>
    </row>
    <row r="174" ht="14.25">
      <c r="A174" s="12"/>
    </row>
    <row r="175" ht="14.25">
      <c r="A175" s="12"/>
    </row>
  </sheetData>
  <sheetProtection/>
  <mergeCells count="74">
    <mergeCell ref="Q7:R7"/>
    <mergeCell ref="D38:D40"/>
    <mergeCell ref="D41:D43"/>
    <mergeCell ref="D44:D46"/>
    <mergeCell ref="B6:B7"/>
    <mergeCell ref="B38:B40"/>
    <mergeCell ref="D26:D28"/>
    <mergeCell ref="D29:D31"/>
    <mergeCell ref="C29:C31"/>
    <mergeCell ref="L7:M7"/>
    <mergeCell ref="A41:A43"/>
    <mergeCell ref="B41:B43"/>
    <mergeCell ref="C38:C40"/>
    <mergeCell ref="C41:C43"/>
    <mergeCell ref="A44:A46"/>
    <mergeCell ref="B44:B46"/>
    <mergeCell ref="C44:C46"/>
    <mergeCell ref="B47:B50"/>
    <mergeCell ref="C47:C50"/>
    <mergeCell ref="D47:D50"/>
    <mergeCell ref="D6:D7"/>
    <mergeCell ref="A4:J4"/>
    <mergeCell ref="A13:J13"/>
    <mergeCell ref="C6:C7"/>
    <mergeCell ref="E6:E7"/>
    <mergeCell ref="D9:D12"/>
    <mergeCell ref="A38:A40"/>
    <mergeCell ref="A52:A54"/>
    <mergeCell ref="B52:B54"/>
    <mergeCell ref="C52:C54"/>
    <mergeCell ref="D52:D54"/>
    <mergeCell ref="B35:B37"/>
    <mergeCell ref="A35:A37"/>
    <mergeCell ref="C35:C37"/>
    <mergeCell ref="D35:D37"/>
    <mergeCell ref="A51:J51"/>
    <mergeCell ref="A47:A50"/>
    <mergeCell ref="A55:A58"/>
    <mergeCell ref="B55:B58"/>
    <mergeCell ref="C55:C58"/>
    <mergeCell ref="D55:D58"/>
    <mergeCell ref="A9:A12"/>
    <mergeCell ref="C14:C16"/>
    <mergeCell ref="A14:A16"/>
    <mergeCell ref="B20:B22"/>
    <mergeCell ref="C20:C22"/>
    <mergeCell ref="B29:B31"/>
    <mergeCell ref="A29:A31"/>
    <mergeCell ref="B9:B12"/>
    <mergeCell ref="A17:A19"/>
    <mergeCell ref="B14:B16"/>
    <mergeCell ref="D17:D19"/>
    <mergeCell ref="D20:D22"/>
    <mergeCell ref="A23:A25"/>
    <mergeCell ref="A20:A22"/>
    <mergeCell ref="A1:J1"/>
    <mergeCell ref="A2:J2"/>
    <mergeCell ref="A3:J3"/>
    <mergeCell ref="D14:D16"/>
    <mergeCell ref="B17:B19"/>
    <mergeCell ref="B32:B34"/>
    <mergeCell ref="D32:D34"/>
    <mergeCell ref="C32:C34"/>
    <mergeCell ref="A32:A34"/>
    <mergeCell ref="C17:C19"/>
    <mergeCell ref="A6:A7"/>
    <mergeCell ref="F6:J6"/>
    <mergeCell ref="D23:D25"/>
    <mergeCell ref="A26:A28"/>
    <mergeCell ref="B26:B28"/>
    <mergeCell ref="B23:B25"/>
    <mergeCell ref="C23:C25"/>
    <mergeCell ref="C9:C12"/>
    <mergeCell ref="C26:C28"/>
  </mergeCells>
  <printOptions/>
  <pageMargins left="0.11811023622047245" right="0" top="0.35433070866141736" bottom="0" header="0" footer="0"/>
  <pageSetup fitToHeight="2" fitToWidth="1" horizontalDpi="600" verticalDpi="600" orientation="landscape" paperSize="9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М. Сосикова</dc:creator>
  <cp:keywords/>
  <dc:description/>
  <cp:lastModifiedBy>Игнатьева Елена О.</cp:lastModifiedBy>
  <cp:lastPrinted>2019-03-18T13:33:00Z</cp:lastPrinted>
  <dcterms:created xsi:type="dcterms:W3CDTF">2015-02-25T09:23:53Z</dcterms:created>
  <dcterms:modified xsi:type="dcterms:W3CDTF">2019-03-18T13:33:31Z</dcterms:modified>
  <cp:category/>
  <cp:version/>
  <cp:contentType/>
  <cp:contentStatus/>
</cp:coreProperties>
</file>