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4060" windowHeight="5025"/>
  </bookViews>
  <sheets>
    <sheet name="1" sheetId="2" r:id="rId1"/>
  </sheets>
  <definedNames>
    <definedName name="_xlnm._FilterDatabase" localSheetId="0" hidden="1">'1'!$AB$45:$AD$45</definedName>
    <definedName name="_xlnm.Print_Titles" localSheetId="0">'1'!$A:$B</definedName>
    <definedName name="_xlnm.Print_Area" localSheetId="0">'1'!$A$1:$AF$43</definedName>
  </definedNames>
  <calcPr calcId="125725"/>
</workbook>
</file>

<file path=xl/calcChain.xml><?xml version="1.0" encoding="utf-8"?>
<calcChain xmlns="http://schemas.openxmlformats.org/spreadsheetml/2006/main">
  <c r="AC30" i="2"/>
  <c r="AC29"/>
  <c r="AC28"/>
  <c r="AC27"/>
  <c r="AC36"/>
  <c r="AC35"/>
  <c r="AC34"/>
  <c r="AC33"/>
  <c r="AC32"/>
  <c r="AC31"/>
  <c r="W33"/>
  <c r="V33"/>
  <c r="X43" l="1"/>
  <c r="Q43" l="1"/>
  <c r="O31"/>
  <c r="AF43"/>
  <c r="AE43"/>
  <c r="AC43"/>
  <c r="AB43"/>
  <c r="Z43"/>
  <c r="Y43"/>
  <c r="W43"/>
  <c r="V43"/>
  <c r="T43"/>
  <c r="S43"/>
  <c r="P43"/>
  <c r="N43"/>
  <c r="M43"/>
  <c r="H43"/>
  <c r="G43"/>
  <c r="E43"/>
  <c r="D43"/>
  <c r="AA42"/>
  <c r="U42"/>
  <c r="O42"/>
  <c r="I42"/>
  <c r="C42"/>
  <c r="AA41"/>
  <c r="U41"/>
  <c r="O41"/>
  <c r="I41"/>
  <c r="C41"/>
  <c r="AA40"/>
  <c r="U40"/>
  <c r="O40"/>
  <c r="I40"/>
  <c r="F40"/>
  <c r="C40" s="1"/>
  <c r="AA39"/>
  <c r="U39"/>
  <c r="O39"/>
  <c r="L39"/>
  <c r="L43" s="1"/>
  <c r="K39"/>
  <c r="F39"/>
  <c r="C39" s="1"/>
  <c r="AA38"/>
  <c r="U38"/>
  <c r="O38"/>
  <c r="I38"/>
  <c r="C38"/>
  <c r="AA37"/>
  <c r="U37"/>
  <c r="O37"/>
  <c r="I37"/>
  <c r="C37"/>
  <c r="AA36"/>
  <c r="U36"/>
  <c r="O36"/>
  <c r="I36"/>
  <c r="C36"/>
  <c r="AA35"/>
  <c r="U35"/>
  <c r="O35"/>
  <c r="I35"/>
  <c r="C35"/>
  <c r="AA34"/>
  <c r="U34"/>
  <c r="O34"/>
  <c r="I34"/>
  <c r="F34"/>
  <c r="C34" s="1"/>
  <c r="AA33"/>
  <c r="U33"/>
  <c r="I33"/>
  <c r="C33"/>
  <c r="AA32"/>
  <c r="U32"/>
  <c r="O32"/>
  <c r="I32"/>
  <c r="F32"/>
  <c r="C32" s="1"/>
  <c r="AA31"/>
  <c r="U31"/>
  <c r="I31"/>
  <c r="C31"/>
  <c r="AA30"/>
  <c r="U30"/>
  <c r="O30"/>
  <c r="I30"/>
  <c r="F30"/>
  <c r="C30" s="1"/>
  <c r="AA29"/>
  <c r="U29"/>
  <c r="O29"/>
  <c r="I29"/>
  <c r="C29"/>
  <c r="AA28"/>
  <c r="U28"/>
  <c r="O28"/>
  <c r="I28"/>
  <c r="C28"/>
  <c r="AA27"/>
  <c r="U27"/>
  <c r="O27"/>
  <c r="I27"/>
  <c r="F27"/>
  <c r="C27" s="1"/>
  <c r="AA26"/>
  <c r="U26"/>
  <c r="O26"/>
  <c r="I26"/>
  <c r="F26"/>
  <c r="C26" s="1"/>
  <c r="AA25"/>
  <c r="U25"/>
  <c r="O25"/>
  <c r="I25"/>
  <c r="C25"/>
  <c r="AA24"/>
  <c r="U24"/>
  <c r="O24"/>
  <c r="I24"/>
  <c r="C24"/>
  <c r="AA23"/>
  <c r="U23"/>
  <c r="O23"/>
  <c r="I23"/>
  <c r="C23"/>
  <c r="AA22"/>
  <c r="U22"/>
  <c r="O22"/>
  <c r="I22"/>
  <c r="C22"/>
  <c r="AA21"/>
  <c r="U21"/>
  <c r="O21"/>
  <c r="I21"/>
  <c r="F21"/>
  <c r="C21" s="1"/>
  <c r="AA20"/>
  <c r="U20"/>
  <c r="O20"/>
  <c r="I20"/>
  <c r="C20"/>
  <c r="AA19"/>
  <c r="U19"/>
  <c r="O19"/>
  <c r="I19"/>
  <c r="C19"/>
  <c r="AA18"/>
  <c r="U18"/>
  <c r="O18"/>
  <c r="I18"/>
  <c r="C18"/>
  <c r="AA17"/>
  <c r="U17"/>
  <c r="O17"/>
  <c r="I17"/>
  <c r="F17"/>
  <c r="C17" s="1"/>
  <c r="AA16"/>
  <c r="U16"/>
  <c r="O16"/>
  <c r="I16"/>
  <c r="C16"/>
  <c r="AA15"/>
  <c r="U15"/>
  <c r="O15"/>
  <c r="I15"/>
  <c r="C15"/>
  <c r="AA14"/>
  <c r="U14"/>
  <c r="O14"/>
  <c r="I14"/>
  <c r="C14"/>
  <c r="AA13"/>
  <c r="U13"/>
  <c r="O13"/>
  <c r="I13"/>
  <c r="C13"/>
  <c r="AA12"/>
  <c r="U12"/>
  <c r="O12"/>
  <c r="I12"/>
  <c r="C12"/>
  <c r="AD43"/>
  <c r="U11"/>
  <c r="O11"/>
  <c r="J11"/>
  <c r="J43" s="1"/>
  <c r="F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A10"/>
  <c r="U10"/>
  <c r="O10"/>
  <c r="K10"/>
  <c r="C10"/>
  <c r="K43" l="1"/>
  <c r="F43"/>
  <c r="C11"/>
  <c r="C43" s="1"/>
  <c r="I39"/>
  <c r="U43"/>
  <c r="O33"/>
  <c r="O43" s="1"/>
  <c r="R43"/>
  <c r="AA11"/>
  <c r="AA43" s="1"/>
  <c r="I10"/>
  <c r="I11"/>
  <c r="I43" l="1"/>
</calcChain>
</file>

<file path=xl/sharedStrings.xml><?xml version="1.0" encoding="utf-8"?>
<sst xmlns="http://schemas.openxmlformats.org/spreadsheetml/2006/main" count="78" uniqueCount="50">
  <si>
    <t>№п/п</t>
  </si>
  <si>
    <t>Федеральный бюджет</t>
  </si>
  <si>
    <t>Областной бюджет</t>
  </si>
  <si>
    <t>Бюджет СМР</t>
  </si>
  <si>
    <t>Прочие</t>
  </si>
  <si>
    <t>Источники финансирования</t>
  </si>
  <si>
    <t>Комитет образования</t>
  </si>
  <si>
    <t>МОУ "Выскатская школа"</t>
  </si>
  <si>
    <t>МОУ "Загривская школа"</t>
  </si>
  <si>
    <t>МОУ "Новосельская школа"</t>
  </si>
  <si>
    <t>МОУ "Овсищенская школа-детский сад"</t>
  </si>
  <si>
    <t>МОУ "Сланцевская школа N1"</t>
  </si>
  <si>
    <t>МОУ "Сланцевская школа N2"</t>
  </si>
  <si>
    <t>МОУ "Сланцевская школа N3"</t>
  </si>
  <si>
    <t>МОУ "Сланцевская школа N6"</t>
  </si>
  <si>
    <t>МОУ "Старопольская школа"</t>
  </si>
  <si>
    <t>МОУ "Черновская школа-детский сад"</t>
  </si>
  <si>
    <t>МДОУ "Гостицкий сад N20"</t>
  </si>
  <si>
    <t>МДОУ "Сланцевский сад N10"</t>
  </si>
  <si>
    <t>МДОУ "Сланцевский сад N11"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</si>
  <si>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</si>
  <si>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</si>
  <si>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</si>
  <si>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</si>
  <si>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</si>
  <si>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</si>
  <si>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ИТОГО</t>
  </si>
  <si>
    <t xml:space="preserve">ИНФОРМАЦИЯ </t>
  </si>
  <si>
    <t>Бюджеты поселений</t>
  </si>
  <si>
    <t>Администрация СМР</t>
  </si>
  <si>
    <t>МДОУ "Сланцевский сад N1"</t>
  </si>
  <si>
    <t>МДОУ "Сланцевский сад N4"</t>
  </si>
  <si>
    <t>МДОУ "Выскатский  сад N9"</t>
  </si>
  <si>
    <t>МДОУ "Сланцевский  сад N15"</t>
  </si>
  <si>
    <t>МДОУ "Новосельский сад N18"</t>
  </si>
  <si>
    <t>МДОУ "Загривский  сад N21"</t>
  </si>
  <si>
    <t>ВСЕГО</t>
  </si>
  <si>
    <t>2015 год</t>
  </si>
  <si>
    <t>Наименование получателя бюджетных средств</t>
  </si>
  <si>
    <t>2014 год</t>
  </si>
  <si>
    <t>2016 год</t>
  </si>
  <si>
    <t xml:space="preserve">о ведомственной структуре финансирования муниципальной программы муниципального образования Сланцевский муниципальный район Ленинградской области  «Развитие  образования муниципального образования Сланцевский муниципальный район  Ленинградской области на 2014-2018 годы» </t>
  </si>
  <si>
    <t>МУДО "СППЦ"</t>
  </si>
  <si>
    <t>МУДО "Сланцевский ЦИТ"</t>
  </si>
  <si>
    <t>МУДО "Сланцевская ДЮСШ"</t>
  </si>
  <si>
    <t>МУДО "СланцевскаяДМШ"</t>
  </si>
  <si>
    <t>МУДО "Сланцевская ДХШ"</t>
  </si>
  <si>
    <t>МУДО "Дом творчества"</t>
  </si>
  <si>
    <t>(приложение 2)</t>
  </si>
  <si>
    <t>Приложение 3 к муниципальной программе, утвержденной постановлением администрации  Сланцевского муниципального района от 29.04.2014г. №795-п ( в редакциии постановления администрации  Сланцевского муниципального района  от 25.01.2019 № 85-п)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</si>
</sst>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Normal="100" workbookViewId="0">
      <selection activeCell="Q11" sqref="Q11"/>
    </sheetView>
  </sheetViews>
  <sheetFormatPr defaultRowHeight="10.5"/>
  <cols>
    <col min="1" max="1" width="5.140625" style="5" customWidth="1"/>
    <col min="2" max="2" width="33.7109375" style="2" customWidth="1"/>
    <col min="3" max="3" width="9.140625" style="2" customWidth="1"/>
    <col min="4" max="4" width="12" style="2" customWidth="1"/>
    <col min="5" max="5" width="11" style="2" customWidth="1"/>
    <col min="6" max="8" width="9.140625" style="2" customWidth="1"/>
    <col min="9" max="9" width="13.7109375" style="2" customWidth="1"/>
    <col min="10" max="10" width="12" style="5" customWidth="1"/>
    <col min="11" max="11" width="10.140625" style="5" customWidth="1"/>
    <col min="12" max="12" width="10" style="5" customWidth="1"/>
    <col min="13" max="13" width="10.28515625" style="5" customWidth="1"/>
    <col min="14" max="14" width="11.140625" style="5" customWidth="1"/>
    <col min="15" max="20" width="13.140625" style="5" customWidth="1"/>
    <col min="21" max="22" width="9.140625" style="5" customWidth="1"/>
    <col min="23" max="23" width="11" style="5" customWidth="1"/>
    <col min="24" max="24" width="12" style="5" customWidth="1"/>
    <col min="25" max="28" width="9.140625" style="5" customWidth="1"/>
    <col min="29" max="29" width="13" style="5" customWidth="1"/>
    <col min="30" max="30" width="11.28515625" style="5" customWidth="1"/>
    <col min="31" max="32" width="9.140625" style="5" customWidth="1"/>
    <col min="33" max="16384" width="9.140625" style="5"/>
  </cols>
  <sheetData>
    <row r="1" spans="1:33" ht="51" customHeight="1">
      <c r="A1" s="18"/>
      <c r="O1" s="7"/>
      <c r="P1" s="25" t="s">
        <v>49</v>
      </c>
      <c r="Q1" s="25"/>
      <c r="R1" s="25"/>
      <c r="S1" s="25"/>
      <c r="T1" s="26"/>
    </row>
    <row r="2" spans="1:33" ht="12.75">
      <c r="A2" s="18"/>
      <c r="O2" s="7"/>
      <c r="P2" s="7"/>
      <c r="Q2" s="7"/>
      <c r="R2" s="7"/>
      <c r="S2" s="32" t="s">
        <v>48</v>
      </c>
      <c r="T2" s="32"/>
    </row>
    <row r="3" spans="1:33" ht="13.5" customHeight="1">
      <c r="A3" s="18"/>
      <c r="O3" s="7"/>
      <c r="P3" s="7"/>
      <c r="Q3" s="7"/>
      <c r="R3" s="7"/>
      <c r="S3" s="7"/>
      <c r="T3" s="7"/>
    </row>
    <row r="4" spans="1:33" s="1" customFormat="1" ht="15" customHeight="1">
      <c r="A4" s="2"/>
      <c r="B4" s="2"/>
      <c r="C4" s="2"/>
      <c r="D4" s="2"/>
      <c r="E4" s="2"/>
      <c r="F4" s="2"/>
      <c r="G4" s="2"/>
      <c r="H4" s="2"/>
      <c r="I4" s="4" t="s">
        <v>27</v>
      </c>
    </row>
    <row r="5" spans="1:33" s="1" customFormat="1" ht="39" customHeight="1">
      <c r="C5" s="27" t="s">
        <v>41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3"/>
      <c r="P5" s="13"/>
      <c r="Q5" s="13"/>
      <c r="R5" s="13"/>
      <c r="S5" s="13"/>
      <c r="T5" s="13"/>
    </row>
    <row r="7" spans="1:33" ht="17.25" customHeight="1">
      <c r="A7" s="23" t="s">
        <v>0</v>
      </c>
      <c r="B7" s="21" t="s">
        <v>38</v>
      </c>
      <c r="C7" s="23" t="s">
        <v>39</v>
      </c>
      <c r="D7" s="31"/>
      <c r="E7" s="31"/>
      <c r="F7" s="31"/>
      <c r="G7" s="31"/>
      <c r="H7" s="31"/>
      <c r="I7" s="23" t="s">
        <v>37</v>
      </c>
      <c r="J7" s="24"/>
      <c r="K7" s="24"/>
      <c r="L7" s="24"/>
      <c r="M7" s="24"/>
      <c r="N7" s="24"/>
      <c r="O7" s="23" t="s">
        <v>40</v>
      </c>
      <c r="P7" s="24"/>
      <c r="Q7" s="24"/>
      <c r="R7" s="24"/>
      <c r="S7" s="24"/>
      <c r="T7" s="24"/>
      <c r="U7" s="23">
        <v>2017</v>
      </c>
      <c r="V7" s="24"/>
      <c r="W7" s="24"/>
      <c r="X7" s="24"/>
      <c r="Y7" s="24"/>
      <c r="Z7" s="24"/>
      <c r="AA7" s="23">
        <v>2018</v>
      </c>
      <c r="AB7" s="24"/>
      <c r="AC7" s="24"/>
      <c r="AD7" s="24"/>
      <c r="AE7" s="24"/>
      <c r="AF7" s="24"/>
    </row>
    <row r="8" spans="1:33" ht="11.25" customHeight="1">
      <c r="A8" s="23"/>
      <c r="B8" s="29"/>
      <c r="C8" s="21" t="s">
        <v>36</v>
      </c>
      <c r="D8" s="23" t="s">
        <v>5</v>
      </c>
      <c r="E8" s="23"/>
      <c r="F8" s="23"/>
      <c r="G8" s="23"/>
      <c r="H8" s="23"/>
      <c r="I8" s="21" t="s">
        <v>36</v>
      </c>
      <c r="J8" s="23" t="s">
        <v>5</v>
      </c>
      <c r="K8" s="23"/>
      <c r="L8" s="23"/>
      <c r="M8" s="23"/>
      <c r="N8" s="23"/>
      <c r="O8" s="21" t="s">
        <v>36</v>
      </c>
      <c r="P8" s="23" t="s">
        <v>5</v>
      </c>
      <c r="Q8" s="23"/>
      <c r="R8" s="23"/>
      <c r="S8" s="23"/>
      <c r="T8" s="23"/>
      <c r="U8" s="21" t="s">
        <v>36</v>
      </c>
      <c r="V8" s="23" t="s">
        <v>5</v>
      </c>
      <c r="W8" s="23"/>
      <c r="X8" s="23"/>
      <c r="Y8" s="23"/>
      <c r="Z8" s="23"/>
      <c r="AA8" s="21" t="s">
        <v>36</v>
      </c>
      <c r="AB8" s="23" t="s">
        <v>5</v>
      </c>
      <c r="AC8" s="23"/>
      <c r="AD8" s="23"/>
      <c r="AE8" s="23"/>
      <c r="AF8" s="23"/>
    </row>
    <row r="9" spans="1:33" ht="38.25">
      <c r="A9" s="23"/>
      <c r="B9" s="30"/>
      <c r="C9" s="22"/>
      <c r="D9" s="19" t="s">
        <v>1</v>
      </c>
      <c r="E9" s="19" t="s">
        <v>2</v>
      </c>
      <c r="F9" s="19" t="s">
        <v>3</v>
      </c>
      <c r="G9" s="19" t="s">
        <v>28</v>
      </c>
      <c r="H9" s="19" t="s">
        <v>4</v>
      </c>
      <c r="I9" s="22"/>
      <c r="J9" s="19" t="s">
        <v>1</v>
      </c>
      <c r="K9" s="19" t="s">
        <v>2</v>
      </c>
      <c r="L9" s="19" t="s">
        <v>3</v>
      </c>
      <c r="M9" s="19" t="s">
        <v>28</v>
      </c>
      <c r="N9" s="19" t="s">
        <v>4</v>
      </c>
      <c r="O9" s="22"/>
      <c r="P9" s="19" t="s">
        <v>1</v>
      </c>
      <c r="Q9" s="19" t="s">
        <v>2</v>
      </c>
      <c r="R9" s="19" t="s">
        <v>3</v>
      </c>
      <c r="S9" s="19" t="s">
        <v>28</v>
      </c>
      <c r="T9" s="19" t="s">
        <v>4</v>
      </c>
      <c r="U9" s="22"/>
      <c r="V9" s="15" t="s">
        <v>1</v>
      </c>
      <c r="W9" s="16" t="s">
        <v>2</v>
      </c>
      <c r="X9" s="16" t="s">
        <v>3</v>
      </c>
      <c r="Y9" s="16" t="s">
        <v>28</v>
      </c>
      <c r="Z9" s="17" t="s">
        <v>4</v>
      </c>
      <c r="AA9" s="22"/>
      <c r="AB9" s="15" t="s">
        <v>1</v>
      </c>
      <c r="AC9" s="16" t="s">
        <v>2</v>
      </c>
      <c r="AD9" s="16" t="s">
        <v>3</v>
      </c>
      <c r="AE9" s="16" t="s">
        <v>28</v>
      </c>
      <c r="AF9" s="17" t="s">
        <v>4</v>
      </c>
    </row>
    <row r="10" spans="1:33" ht="19.5" customHeight="1">
      <c r="A10" s="19">
        <v>1</v>
      </c>
      <c r="B10" s="6" t="s">
        <v>29</v>
      </c>
      <c r="C10" s="14">
        <f>SUM(D10:H10)</f>
        <v>2380.8000000000002</v>
      </c>
      <c r="D10" s="3">
        <v>91.3</v>
      </c>
      <c r="E10" s="3">
        <v>2289.5</v>
      </c>
      <c r="F10" s="3">
        <v>0</v>
      </c>
      <c r="G10" s="3"/>
      <c r="H10" s="3"/>
      <c r="I10" s="11">
        <f>SUM(J10:N10)</f>
        <v>317763</v>
      </c>
      <c r="J10" s="10">
        <v>273.39999999999998</v>
      </c>
      <c r="K10" s="10">
        <f>317489.6-89098</f>
        <v>228391.59999999998</v>
      </c>
      <c r="L10" s="10">
        <v>89098</v>
      </c>
      <c r="M10" s="3"/>
      <c r="N10" s="3"/>
      <c r="O10" s="11">
        <f>SUM(P10:T10)</f>
        <v>16483.5</v>
      </c>
      <c r="P10" s="10">
        <v>530</v>
      </c>
      <c r="Q10" s="10">
        <v>15953.5</v>
      </c>
      <c r="R10" s="10"/>
      <c r="S10" s="3"/>
      <c r="T10" s="3"/>
      <c r="U10" s="11">
        <f>SUM(V10:Z10)</f>
        <v>15220.9</v>
      </c>
      <c r="V10" s="3">
        <v>467</v>
      </c>
      <c r="W10" s="3">
        <v>14753.9</v>
      </c>
      <c r="X10" s="3">
        <v>0</v>
      </c>
      <c r="Y10" s="3"/>
      <c r="Z10" s="3"/>
      <c r="AA10" s="14">
        <f>SUM(AB10:AF10)</f>
        <v>7620.7</v>
      </c>
      <c r="AB10" s="3">
        <v>193.4</v>
      </c>
      <c r="AC10" s="3">
        <v>7427.3</v>
      </c>
      <c r="AD10" s="3">
        <v>0</v>
      </c>
      <c r="AE10" s="3"/>
      <c r="AF10" s="3"/>
    </row>
    <row r="11" spans="1:33" ht="19.5" customHeight="1">
      <c r="A11" s="19">
        <f>A10+1</f>
        <v>2</v>
      </c>
      <c r="B11" s="6" t="s">
        <v>6</v>
      </c>
      <c r="C11" s="14">
        <f t="shared" ref="C11:C42" si="0">SUM(D11:H11)</f>
        <v>695.5</v>
      </c>
      <c r="D11" s="3"/>
      <c r="E11" s="3">
        <v>0</v>
      </c>
      <c r="F11" s="3">
        <f>868.7-173.2</f>
        <v>695.5</v>
      </c>
      <c r="G11" s="3"/>
      <c r="H11" s="3"/>
      <c r="I11" s="11">
        <f t="shared" ref="I11:I42" si="1">SUM(J11:N11)</f>
        <v>44837.3</v>
      </c>
      <c r="J11" s="10">
        <f>372.8</f>
        <v>372.8</v>
      </c>
      <c r="K11" s="10">
        <v>43226.1</v>
      </c>
      <c r="L11" s="10">
        <v>1238.4000000000001</v>
      </c>
      <c r="M11" s="3"/>
      <c r="N11" s="3"/>
      <c r="O11" s="11">
        <f t="shared" ref="O11:O42" si="2">SUM(P11:T11)</f>
        <v>51736.843399999998</v>
      </c>
      <c r="P11" s="10">
        <v>365.1</v>
      </c>
      <c r="Q11" s="10">
        <v>50070.092400000001</v>
      </c>
      <c r="R11" s="10">
        <v>1301.6510000000001</v>
      </c>
      <c r="S11" s="3"/>
      <c r="T11" s="3"/>
      <c r="U11" s="11">
        <f t="shared" ref="U11:U42" si="3">SUM(V11:Z11)</f>
        <v>50892.427000000003</v>
      </c>
      <c r="V11" s="3">
        <v>294.3</v>
      </c>
      <c r="W11" s="3">
        <v>49184.4</v>
      </c>
      <c r="X11" s="3">
        <v>1413.7270000000001</v>
      </c>
      <c r="Y11" s="3"/>
      <c r="Z11" s="3"/>
      <c r="AA11" s="14">
        <f t="shared" ref="AA11:AA42" si="4">SUM(AB11:AF11)</f>
        <v>50173.72</v>
      </c>
      <c r="AB11" s="3">
        <v>251.4</v>
      </c>
      <c r="AC11" s="3">
        <v>47227.56</v>
      </c>
      <c r="AD11" s="3">
        <v>2694.76</v>
      </c>
      <c r="AE11" s="3"/>
      <c r="AF11" s="3"/>
    </row>
    <row r="12" spans="1:33" ht="19.5" customHeight="1">
      <c r="A12" s="19">
        <f t="shared" ref="A12:A42" si="5">A11+1</f>
        <v>3</v>
      </c>
      <c r="B12" s="6" t="s">
        <v>30</v>
      </c>
      <c r="C12" s="14">
        <f t="shared" si="0"/>
        <v>304.41000000000003</v>
      </c>
      <c r="D12" s="3"/>
      <c r="E12" s="3">
        <v>51.76</v>
      </c>
      <c r="F12" s="3">
        <v>252.65</v>
      </c>
      <c r="G12" s="3"/>
      <c r="H12" s="3"/>
      <c r="I12" s="11">
        <f t="shared" si="1"/>
        <v>14013</v>
      </c>
      <c r="J12" s="3"/>
      <c r="K12" s="10">
        <v>7523.7</v>
      </c>
      <c r="L12" s="10">
        <v>6489.3</v>
      </c>
      <c r="M12" s="3"/>
      <c r="N12" s="3"/>
      <c r="O12" s="11">
        <f t="shared" si="2"/>
        <v>15106.76499</v>
      </c>
      <c r="P12" s="3"/>
      <c r="Q12" s="10">
        <v>10935.8</v>
      </c>
      <c r="R12" s="10">
        <v>4170.9649900000004</v>
      </c>
      <c r="S12" s="3"/>
      <c r="T12" s="3"/>
      <c r="U12" s="11">
        <f t="shared" si="3"/>
        <v>15915.47935</v>
      </c>
      <c r="V12" s="3"/>
      <c r="W12" s="3">
        <v>11503.4</v>
      </c>
      <c r="X12" s="10">
        <v>4412.07935</v>
      </c>
      <c r="Y12" s="3"/>
      <c r="Z12" s="3"/>
      <c r="AA12" s="14">
        <f t="shared" si="4"/>
        <v>13197.619999999999</v>
      </c>
      <c r="AB12" s="3"/>
      <c r="AC12" s="3">
        <v>9296.75</v>
      </c>
      <c r="AD12" s="3">
        <v>3900.87</v>
      </c>
      <c r="AE12" s="3"/>
      <c r="AF12" s="3"/>
      <c r="AG12" s="8"/>
    </row>
    <row r="13" spans="1:33" ht="19.5" customHeight="1">
      <c r="A13" s="19">
        <f t="shared" si="5"/>
        <v>4</v>
      </c>
      <c r="B13" s="6" t="s">
        <v>20</v>
      </c>
      <c r="C13" s="14">
        <f t="shared" si="0"/>
        <v>440.85</v>
      </c>
      <c r="D13" s="3"/>
      <c r="E13" s="3">
        <v>0</v>
      </c>
      <c r="F13" s="3">
        <v>440.85</v>
      </c>
      <c r="G13" s="3"/>
      <c r="H13" s="3"/>
      <c r="I13" s="11">
        <f t="shared" si="1"/>
        <v>23714.5</v>
      </c>
      <c r="J13" s="3"/>
      <c r="K13" s="10">
        <v>9474.5</v>
      </c>
      <c r="L13" s="10">
        <v>14240</v>
      </c>
      <c r="M13" s="3"/>
      <c r="N13" s="3"/>
      <c r="O13" s="11">
        <f t="shared" si="2"/>
        <v>26571.353059999998</v>
      </c>
      <c r="P13" s="3"/>
      <c r="Q13" s="10">
        <v>16593.099999999999</v>
      </c>
      <c r="R13" s="10">
        <v>9978.2530599999991</v>
      </c>
      <c r="S13" s="3"/>
      <c r="T13" s="3"/>
      <c r="U13" s="11">
        <f t="shared" si="3"/>
        <v>27089.624609999999</v>
      </c>
      <c r="V13" s="3"/>
      <c r="W13" s="3">
        <v>17826.5</v>
      </c>
      <c r="X13" s="10">
        <v>9263.1246100000008</v>
      </c>
      <c r="Y13" s="3"/>
      <c r="Z13" s="3"/>
      <c r="AA13" s="14">
        <f t="shared" si="4"/>
        <v>28180.06</v>
      </c>
      <c r="AB13" s="3"/>
      <c r="AC13" s="3">
        <v>18137.400000000001</v>
      </c>
      <c r="AD13" s="3">
        <v>10042.66</v>
      </c>
      <c r="AE13" s="3"/>
      <c r="AF13" s="3"/>
    </row>
    <row r="14" spans="1:33" ht="19.5" customHeight="1">
      <c r="A14" s="19">
        <f t="shared" si="5"/>
        <v>5</v>
      </c>
      <c r="B14" s="6" t="s">
        <v>22</v>
      </c>
      <c r="C14" s="14">
        <f t="shared" si="0"/>
        <v>61.5</v>
      </c>
      <c r="D14" s="3"/>
      <c r="E14" s="3">
        <v>0</v>
      </c>
      <c r="F14" s="3">
        <v>61.5</v>
      </c>
      <c r="G14" s="3"/>
      <c r="H14" s="3"/>
      <c r="I14" s="11">
        <f t="shared" si="1"/>
        <v>16402.8</v>
      </c>
      <c r="J14" s="3"/>
      <c r="K14" s="10">
        <v>6329.4</v>
      </c>
      <c r="L14" s="10">
        <v>10073.4</v>
      </c>
      <c r="M14" s="3"/>
      <c r="N14" s="3"/>
      <c r="O14" s="11">
        <f t="shared" si="2"/>
        <v>33546.352070000001</v>
      </c>
      <c r="P14" s="3"/>
      <c r="Q14" s="10">
        <v>19626.829369999999</v>
      </c>
      <c r="R14" s="10">
        <v>13919.5227</v>
      </c>
      <c r="S14" s="3"/>
      <c r="T14" s="3"/>
      <c r="U14" s="11">
        <f t="shared" si="3"/>
        <v>36212.338020000003</v>
      </c>
      <c r="V14" s="3"/>
      <c r="W14" s="3">
        <v>20729.900000000001</v>
      </c>
      <c r="X14" s="12">
        <v>15482.43802</v>
      </c>
      <c r="Y14" s="3"/>
      <c r="Z14" s="3"/>
      <c r="AA14" s="14">
        <f t="shared" si="4"/>
        <v>39007.4</v>
      </c>
      <c r="AB14" s="3"/>
      <c r="AC14" s="3">
        <v>22811</v>
      </c>
      <c r="AD14" s="3">
        <v>16196.4</v>
      </c>
      <c r="AE14" s="3"/>
      <c r="AF14" s="3"/>
    </row>
    <row r="15" spans="1:33" ht="19.5" customHeight="1">
      <c r="A15" s="19">
        <f t="shared" si="5"/>
        <v>6</v>
      </c>
      <c r="B15" s="6" t="s">
        <v>31</v>
      </c>
      <c r="C15" s="14">
        <f t="shared" si="0"/>
        <v>0</v>
      </c>
      <c r="D15" s="3"/>
      <c r="E15" s="3">
        <v>0</v>
      </c>
      <c r="F15" s="3">
        <v>0</v>
      </c>
      <c r="G15" s="3"/>
      <c r="H15" s="3"/>
      <c r="I15" s="11">
        <f t="shared" si="1"/>
        <v>13124.8</v>
      </c>
      <c r="J15" s="3"/>
      <c r="K15" s="10">
        <v>4371.3</v>
      </c>
      <c r="L15" s="10">
        <v>8753.5</v>
      </c>
      <c r="M15" s="3"/>
      <c r="N15" s="3"/>
      <c r="O15" s="11">
        <f t="shared" si="2"/>
        <v>13242.79607</v>
      </c>
      <c r="P15" s="3"/>
      <c r="Q15" s="10">
        <v>7999.9</v>
      </c>
      <c r="R15" s="10">
        <v>5242.8960699999998</v>
      </c>
      <c r="S15" s="3"/>
      <c r="T15" s="3"/>
      <c r="U15" s="11">
        <f t="shared" si="3"/>
        <v>14383.2857</v>
      </c>
      <c r="V15" s="3"/>
      <c r="W15" s="3">
        <v>8813.4</v>
      </c>
      <c r="X15" s="10">
        <v>5569.8856999999998</v>
      </c>
      <c r="Y15" s="3"/>
      <c r="Z15" s="3"/>
      <c r="AA15" s="14">
        <f t="shared" si="4"/>
        <v>14976.56</v>
      </c>
      <c r="AB15" s="3"/>
      <c r="AC15" s="3">
        <v>8965.7999999999993</v>
      </c>
      <c r="AD15" s="3">
        <v>6010.76</v>
      </c>
      <c r="AE15" s="3"/>
      <c r="AF15" s="3"/>
    </row>
    <row r="16" spans="1:33" ht="19.5" customHeight="1">
      <c r="A16" s="19">
        <f t="shared" si="5"/>
        <v>7</v>
      </c>
      <c r="B16" s="6" t="s">
        <v>23</v>
      </c>
      <c r="C16" s="14">
        <f t="shared" si="0"/>
        <v>817.75</v>
      </c>
      <c r="D16" s="3"/>
      <c r="E16" s="3">
        <v>0</v>
      </c>
      <c r="F16" s="3">
        <v>817.75</v>
      </c>
      <c r="G16" s="3"/>
      <c r="H16" s="3"/>
      <c r="I16" s="11">
        <f t="shared" si="1"/>
        <v>20679.2</v>
      </c>
      <c r="J16" s="3"/>
      <c r="K16" s="10">
        <v>8097.5</v>
      </c>
      <c r="L16" s="10">
        <v>12581.7</v>
      </c>
      <c r="M16" s="3"/>
      <c r="N16" s="3"/>
      <c r="O16" s="11">
        <f t="shared" si="2"/>
        <v>23503.82242</v>
      </c>
      <c r="P16" s="3"/>
      <c r="Q16" s="10">
        <v>14511.6</v>
      </c>
      <c r="R16" s="10">
        <v>8992.2224200000001</v>
      </c>
      <c r="S16" s="3"/>
      <c r="T16" s="3"/>
      <c r="U16" s="11">
        <f t="shared" si="3"/>
        <v>24480.592720000001</v>
      </c>
      <c r="V16" s="3"/>
      <c r="W16" s="3">
        <v>15267.9</v>
      </c>
      <c r="X16" s="10">
        <v>9212.6927199999991</v>
      </c>
      <c r="Y16" s="3"/>
      <c r="Z16" s="3"/>
      <c r="AA16" s="14">
        <f t="shared" si="4"/>
        <v>26150.799999999999</v>
      </c>
      <c r="AB16" s="3"/>
      <c r="AC16" s="3">
        <v>16395.8</v>
      </c>
      <c r="AD16" s="3">
        <v>9755</v>
      </c>
      <c r="AE16" s="3"/>
      <c r="AF16" s="3"/>
    </row>
    <row r="17" spans="1:34" ht="19.5" customHeight="1">
      <c r="A17" s="19">
        <f t="shared" si="5"/>
        <v>8</v>
      </c>
      <c r="B17" s="6" t="s">
        <v>24</v>
      </c>
      <c r="C17" s="14">
        <f t="shared" si="0"/>
        <v>592.54</v>
      </c>
      <c r="D17" s="3"/>
      <c r="E17" s="3">
        <v>297.74</v>
      </c>
      <c r="F17" s="3">
        <f>269+25.8</f>
        <v>294.8</v>
      </c>
      <c r="G17" s="3"/>
      <c r="H17" s="3"/>
      <c r="I17" s="11">
        <f t="shared" si="1"/>
        <v>22747.3</v>
      </c>
      <c r="J17" s="3"/>
      <c r="K17" s="10">
        <v>9186.4</v>
      </c>
      <c r="L17" s="10">
        <v>13560.9</v>
      </c>
      <c r="M17" s="3"/>
      <c r="N17" s="3"/>
      <c r="O17" s="11">
        <f t="shared" si="2"/>
        <v>22343.999110000001</v>
      </c>
      <c r="P17" s="3"/>
      <c r="Q17" s="10">
        <v>13374.6</v>
      </c>
      <c r="R17" s="10">
        <v>8969.3991100000003</v>
      </c>
      <c r="S17" s="3"/>
      <c r="T17" s="3"/>
      <c r="U17" s="11">
        <f t="shared" si="3"/>
        <v>22874.02666</v>
      </c>
      <c r="V17" s="3"/>
      <c r="W17" s="3">
        <v>14579.35</v>
      </c>
      <c r="X17" s="10">
        <v>8294.6766599999992</v>
      </c>
      <c r="Y17" s="3"/>
      <c r="Z17" s="3"/>
      <c r="AA17" s="14">
        <f t="shared" si="4"/>
        <v>25530.93</v>
      </c>
      <c r="AB17" s="3"/>
      <c r="AC17" s="3">
        <v>16714.2</v>
      </c>
      <c r="AD17" s="3">
        <v>8816.73</v>
      </c>
      <c r="AE17" s="3"/>
      <c r="AF17" s="3"/>
    </row>
    <row r="18" spans="1:34" ht="19.5" customHeight="1">
      <c r="A18" s="19">
        <f t="shared" si="5"/>
        <v>9</v>
      </c>
      <c r="B18" s="6" t="s">
        <v>32</v>
      </c>
      <c r="C18" s="14">
        <f t="shared" si="0"/>
        <v>0</v>
      </c>
      <c r="D18" s="3"/>
      <c r="E18" s="3">
        <v>0</v>
      </c>
      <c r="F18" s="3">
        <v>0</v>
      </c>
      <c r="G18" s="3"/>
      <c r="H18" s="3"/>
      <c r="I18" s="11">
        <f t="shared" si="1"/>
        <v>10893.1</v>
      </c>
      <c r="J18" s="3"/>
      <c r="K18" s="10">
        <v>3776.8</v>
      </c>
      <c r="L18" s="10">
        <v>7116.3</v>
      </c>
      <c r="M18" s="3"/>
      <c r="N18" s="3"/>
      <c r="O18" s="11">
        <f t="shared" si="2"/>
        <v>11936.047490000001</v>
      </c>
      <c r="P18" s="3"/>
      <c r="Q18" s="10">
        <v>7208.5975399999998</v>
      </c>
      <c r="R18" s="10">
        <v>4727.4499500000002</v>
      </c>
      <c r="S18" s="3"/>
      <c r="T18" s="3"/>
      <c r="U18" s="11">
        <f t="shared" si="3"/>
        <v>12831.743829999999</v>
      </c>
      <c r="V18" s="3"/>
      <c r="W18" s="3">
        <v>7404.8</v>
      </c>
      <c r="X18" s="10">
        <v>5426.9438300000002</v>
      </c>
      <c r="Y18" s="3"/>
      <c r="Z18" s="3"/>
      <c r="AA18" s="14">
        <f t="shared" si="4"/>
        <v>10313.290000000001</v>
      </c>
      <c r="AB18" s="3"/>
      <c r="AC18" s="3">
        <v>5377.25</v>
      </c>
      <c r="AD18" s="3">
        <v>4936.04</v>
      </c>
      <c r="AE18" s="3"/>
      <c r="AF18" s="3"/>
    </row>
    <row r="19" spans="1:34" ht="19.5" customHeight="1">
      <c r="A19" s="19">
        <f t="shared" si="5"/>
        <v>10</v>
      </c>
      <c r="B19" s="6" t="s">
        <v>18</v>
      </c>
      <c r="C19" s="14">
        <f t="shared" si="0"/>
        <v>440</v>
      </c>
      <c r="D19" s="3"/>
      <c r="E19" s="3">
        <v>0</v>
      </c>
      <c r="F19" s="3">
        <v>440</v>
      </c>
      <c r="G19" s="3"/>
      <c r="H19" s="3"/>
      <c r="I19" s="11">
        <f t="shared" si="1"/>
        <v>22919</v>
      </c>
      <c r="J19" s="3"/>
      <c r="K19" s="10">
        <v>10537.7</v>
      </c>
      <c r="L19" s="10">
        <v>12381.3</v>
      </c>
      <c r="M19" s="3"/>
      <c r="N19" s="3"/>
      <c r="O19" s="11">
        <f t="shared" si="2"/>
        <v>24274.924460000002</v>
      </c>
      <c r="P19" s="3"/>
      <c r="Q19" s="10">
        <v>16341.2</v>
      </c>
      <c r="R19" s="10">
        <v>7933.7244600000004</v>
      </c>
      <c r="S19" s="3"/>
      <c r="T19" s="3"/>
      <c r="U19" s="11">
        <f t="shared" si="3"/>
        <v>26368.047999999999</v>
      </c>
      <c r="V19" s="3"/>
      <c r="W19" s="3">
        <v>18457.3</v>
      </c>
      <c r="X19" s="3">
        <v>7910.7479999999996</v>
      </c>
      <c r="Y19" s="3"/>
      <c r="Z19" s="3"/>
      <c r="AA19" s="14">
        <f t="shared" si="4"/>
        <v>27500.629999999997</v>
      </c>
      <c r="AB19" s="3"/>
      <c r="AC19" s="3">
        <v>18913.3</v>
      </c>
      <c r="AD19" s="3">
        <v>8587.33</v>
      </c>
      <c r="AE19" s="3"/>
      <c r="AF19" s="3"/>
    </row>
    <row r="20" spans="1:34" ht="19.5" customHeight="1">
      <c r="A20" s="19">
        <f t="shared" si="5"/>
        <v>11</v>
      </c>
      <c r="B20" s="6" t="s">
        <v>19</v>
      </c>
      <c r="C20" s="14">
        <f t="shared" si="0"/>
        <v>360.8</v>
      </c>
      <c r="D20" s="3"/>
      <c r="E20" s="3">
        <v>0</v>
      </c>
      <c r="F20" s="3">
        <v>360.8</v>
      </c>
      <c r="G20" s="3"/>
      <c r="H20" s="3"/>
      <c r="I20" s="11">
        <f t="shared" si="1"/>
        <v>13863.9</v>
      </c>
      <c r="J20" s="3"/>
      <c r="K20" s="10">
        <v>5009.3999999999996</v>
      </c>
      <c r="L20" s="10">
        <v>8854.5</v>
      </c>
      <c r="M20" s="3"/>
      <c r="N20" s="3"/>
      <c r="O20" s="11">
        <f t="shared" si="2"/>
        <v>380.45684</v>
      </c>
      <c r="P20" s="3"/>
      <c r="Q20" s="10">
        <v>341.67063000000002</v>
      </c>
      <c r="R20" s="10">
        <v>38.786209999999997</v>
      </c>
      <c r="S20" s="3"/>
      <c r="T20" s="3"/>
      <c r="U20" s="11">
        <f t="shared" si="3"/>
        <v>0</v>
      </c>
      <c r="V20" s="3"/>
      <c r="W20" s="3">
        <v>0</v>
      </c>
      <c r="X20" s="3">
        <v>0</v>
      </c>
      <c r="Y20" s="3"/>
      <c r="Z20" s="3"/>
      <c r="AA20" s="14">
        <f t="shared" si="4"/>
        <v>0</v>
      </c>
      <c r="AB20" s="3"/>
      <c r="AC20" s="3">
        <v>0</v>
      </c>
      <c r="AD20" s="3">
        <v>0</v>
      </c>
      <c r="AE20" s="3"/>
      <c r="AF20" s="3"/>
    </row>
    <row r="21" spans="1:34" ht="19.5" customHeight="1">
      <c r="A21" s="19">
        <f t="shared" si="5"/>
        <v>12</v>
      </c>
      <c r="B21" s="6" t="s">
        <v>33</v>
      </c>
      <c r="C21" s="14">
        <f t="shared" si="0"/>
        <v>313.65000000000003</v>
      </c>
      <c r="D21" s="3"/>
      <c r="E21" s="3">
        <v>0</v>
      </c>
      <c r="F21" s="3">
        <f>328.85-15.2</f>
        <v>313.65000000000003</v>
      </c>
      <c r="G21" s="3"/>
      <c r="H21" s="3"/>
      <c r="I21" s="11">
        <f t="shared" si="1"/>
        <v>18556.699999999997</v>
      </c>
      <c r="J21" s="3"/>
      <c r="K21" s="10">
        <v>7431.4</v>
      </c>
      <c r="L21" s="10">
        <v>11125.3</v>
      </c>
      <c r="M21" s="3"/>
      <c r="N21" s="3"/>
      <c r="O21" s="11">
        <f t="shared" si="2"/>
        <v>21410.50647</v>
      </c>
      <c r="P21" s="3"/>
      <c r="Q21" s="10">
        <v>13661</v>
      </c>
      <c r="R21" s="10">
        <v>7749.5064700000003</v>
      </c>
      <c r="S21" s="3"/>
      <c r="T21" s="3"/>
      <c r="U21" s="11">
        <f t="shared" si="3"/>
        <v>23547.070789999998</v>
      </c>
      <c r="V21" s="3"/>
      <c r="W21" s="3">
        <v>16588.3</v>
      </c>
      <c r="X21" s="10">
        <v>6958.7707899999996</v>
      </c>
      <c r="Y21" s="3"/>
      <c r="Z21" s="3"/>
      <c r="AA21" s="14">
        <f t="shared" si="4"/>
        <v>27905.41</v>
      </c>
      <c r="AB21" s="3"/>
      <c r="AC21" s="3">
        <v>19901.349999999999</v>
      </c>
      <c r="AD21" s="3">
        <v>8004.06</v>
      </c>
      <c r="AE21" s="3"/>
      <c r="AF21" s="3"/>
    </row>
    <row r="22" spans="1:34" ht="19.5" customHeight="1">
      <c r="A22" s="19">
        <f t="shared" si="5"/>
        <v>13</v>
      </c>
      <c r="B22" s="6" t="s">
        <v>25</v>
      </c>
      <c r="C22" s="14">
        <f t="shared" si="0"/>
        <v>68</v>
      </c>
      <c r="D22" s="3"/>
      <c r="E22" s="3">
        <v>0</v>
      </c>
      <c r="F22" s="3">
        <v>68</v>
      </c>
      <c r="G22" s="3"/>
      <c r="H22" s="3"/>
      <c r="I22" s="11">
        <f t="shared" si="1"/>
        <v>6893.5</v>
      </c>
      <c r="J22" s="3"/>
      <c r="K22" s="10">
        <v>1702.4</v>
      </c>
      <c r="L22" s="10">
        <v>5191.1000000000004</v>
      </c>
      <c r="M22" s="3"/>
      <c r="N22" s="3"/>
      <c r="O22" s="11">
        <f t="shared" si="2"/>
        <v>7656.4915999999994</v>
      </c>
      <c r="P22" s="3"/>
      <c r="Q22" s="10">
        <v>3726.5</v>
      </c>
      <c r="R22" s="10">
        <v>3929.9915999999998</v>
      </c>
      <c r="S22" s="3"/>
      <c r="T22" s="3"/>
      <c r="U22" s="11">
        <f t="shared" si="3"/>
        <v>8359.7316600000013</v>
      </c>
      <c r="V22" s="3"/>
      <c r="W22" s="3">
        <v>3554.5</v>
      </c>
      <c r="X22" s="10">
        <v>4805.2316600000004</v>
      </c>
      <c r="Y22" s="3"/>
      <c r="Z22" s="3"/>
      <c r="AA22" s="14">
        <f t="shared" si="4"/>
        <v>7661.34</v>
      </c>
      <c r="AB22" s="3"/>
      <c r="AC22" s="3">
        <v>2862.62</v>
      </c>
      <c r="AD22" s="3">
        <v>4798.72</v>
      </c>
      <c r="AE22" s="3"/>
      <c r="AF22" s="3"/>
    </row>
    <row r="23" spans="1:34" ht="19.5" customHeight="1">
      <c r="A23" s="19">
        <f t="shared" si="5"/>
        <v>14</v>
      </c>
      <c r="B23" s="6" t="s">
        <v>34</v>
      </c>
      <c r="C23" s="14">
        <f t="shared" si="0"/>
        <v>175</v>
      </c>
      <c r="D23" s="3"/>
      <c r="E23" s="3">
        <v>0</v>
      </c>
      <c r="F23" s="3">
        <v>175</v>
      </c>
      <c r="G23" s="3"/>
      <c r="H23" s="3"/>
      <c r="I23" s="11">
        <f t="shared" si="1"/>
        <v>4718.7</v>
      </c>
      <c r="J23" s="3"/>
      <c r="K23" s="10">
        <v>608</v>
      </c>
      <c r="L23" s="10">
        <v>4110.7</v>
      </c>
      <c r="M23" s="3"/>
      <c r="N23" s="3"/>
      <c r="O23" s="11">
        <f t="shared" si="2"/>
        <v>3345.2493300000001</v>
      </c>
      <c r="P23" s="3"/>
      <c r="Q23" s="10">
        <v>1498.77468</v>
      </c>
      <c r="R23" s="10">
        <v>1846.4746500000001</v>
      </c>
      <c r="S23" s="3"/>
      <c r="T23" s="3"/>
      <c r="U23" s="11">
        <f t="shared" si="3"/>
        <v>0</v>
      </c>
      <c r="V23" s="3"/>
      <c r="W23" s="3">
        <v>0</v>
      </c>
      <c r="X23" s="3">
        <v>0</v>
      </c>
      <c r="Y23" s="3"/>
      <c r="Z23" s="3"/>
      <c r="AA23" s="14">
        <f t="shared" si="4"/>
        <v>0</v>
      </c>
      <c r="AB23" s="3"/>
      <c r="AC23" s="3">
        <v>0</v>
      </c>
      <c r="AD23" s="3">
        <v>0</v>
      </c>
      <c r="AE23" s="3"/>
      <c r="AF23" s="3"/>
    </row>
    <row r="24" spans="1:34" ht="19.5" customHeight="1">
      <c r="A24" s="19">
        <f t="shared" si="5"/>
        <v>15</v>
      </c>
      <c r="B24" s="6" t="s">
        <v>17</v>
      </c>
      <c r="C24" s="14">
        <f t="shared" si="0"/>
        <v>83.75</v>
      </c>
      <c r="D24" s="3"/>
      <c r="E24" s="3">
        <v>0</v>
      </c>
      <c r="F24" s="3">
        <v>83.75</v>
      </c>
      <c r="G24" s="3"/>
      <c r="H24" s="3"/>
      <c r="I24" s="11">
        <f t="shared" si="1"/>
        <v>8862.2999999999993</v>
      </c>
      <c r="J24" s="3"/>
      <c r="K24" s="10">
        <v>3250.3</v>
      </c>
      <c r="L24" s="10">
        <v>5612</v>
      </c>
      <c r="M24" s="3"/>
      <c r="N24" s="3"/>
      <c r="O24" s="11">
        <f t="shared" si="2"/>
        <v>10176.511780000001</v>
      </c>
      <c r="P24" s="3"/>
      <c r="Q24" s="10">
        <v>5355.7</v>
      </c>
      <c r="R24" s="10">
        <v>4820.81178</v>
      </c>
      <c r="S24" s="3"/>
      <c r="T24" s="3"/>
      <c r="U24" s="11">
        <f t="shared" si="3"/>
        <v>9742.8913499999999</v>
      </c>
      <c r="V24" s="3"/>
      <c r="W24" s="3">
        <v>6174</v>
      </c>
      <c r="X24" s="10">
        <v>3568.8913499999999</v>
      </c>
      <c r="Y24" s="3"/>
      <c r="Z24" s="3"/>
      <c r="AA24" s="14">
        <f t="shared" si="4"/>
        <v>10342.02</v>
      </c>
      <c r="AB24" s="3"/>
      <c r="AC24" s="3">
        <v>6106.2</v>
      </c>
      <c r="AD24" s="3">
        <v>4235.82</v>
      </c>
      <c r="AE24" s="3"/>
      <c r="AF24" s="3"/>
    </row>
    <row r="25" spans="1:34" ht="19.5" customHeight="1">
      <c r="A25" s="19">
        <f t="shared" si="5"/>
        <v>16</v>
      </c>
      <c r="B25" s="6" t="s">
        <v>35</v>
      </c>
      <c r="C25" s="14">
        <f t="shared" si="0"/>
        <v>186</v>
      </c>
      <c r="D25" s="3"/>
      <c r="E25" s="3">
        <v>0</v>
      </c>
      <c r="F25" s="3">
        <v>186</v>
      </c>
      <c r="G25" s="3"/>
      <c r="H25" s="3"/>
      <c r="I25" s="11">
        <f t="shared" si="1"/>
        <v>4570.3999999999996</v>
      </c>
      <c r="J25" s="3"/>
      <c r="K25" s="10">
        <v>761.7</v>
      </c>
      <c r="L25" s="10">
        <v>3808.7</v>
      </c>
      <c r="M25" s="3"/>
      <c r="N25" s="3"/>
      <c r="O25" s="11">
        <f t="shared" si="2"/>
        <v>3647.3550800000003</v>
      </c>
      <c r="P25" s="3"/>
      <c r="Q25" s="10">
        <v>2169</v>
      </c>
      <c r="R25" s="10">
        <v>1478.35508</v>
      </c>
      <c r="S25" s="3"/>
      <c r="T25" s="3"/>
      <c r="U25" s="11">
        <f t="shared" si="3"/>
        <v>3965.01728</v>
      </c>
      <c r="V25" s="3"/>
      <c r="W25" s="3">
        <v>2232.8000000000002</v>
      </c>
      <c r="X25" s="10">
        <v>1732.2172800000001</v>
      </c>
      <c r="Y25" s="3"/>
      <c r="Z25" s="3"/>
      <c r="AA25" s="14">
        <f t="shared" si="4"/>
        <v>3405.5299999999997</v>
      </c>
      <c r="AB25" s="3"/>
      <c r="AC25" s="3">
        <v>2100.85</v>
      </c>
      <c r="AD25" s="3">
        <v>1304.68</v>
      </c>
      <c r="AE25" s="3"/>
      <c r="AF25" s="3"/>
    </row>
    <row r="26" spans="1:34" ht="19.5" customHeight="1">
      <c r="A26" s="19">
        <f t="shared" si="5"/>
        <v>17</v>
      </c>
      <c r="B26" s="6" t="s">
        <v>21</v>
      </c>
      <c r="C26" s="14">
        <f t="shared" si="0"/>
        <v>1047.1500000000001</v>
      </c>
      <c r="D26" s="3"/>
      <c r="E26" s="3">
        <v>467</v>
      </c>
      <c r="F26" s="3">
        <f>571.15+9</f>
        <v>580.15</v>
      </c>
      <c r="G26" s="3"/>
      <c r="H26" s="3"/>
      <c r="I26" s="11">
        <f t="shared" si="1"/>
        <v>23276.1</v>
      </c>
      <c r="J26" s="3"/>
      <c r="K26" s="10">
        <v>9289.2999999999993</v>
      </c>
      <c r="L26" s="10">
        <v>13986.8</v>
      </c>
      <c r="M26" s="3"/>
      <c r="N26" s="3"/>
      <c r="O26" s="11">
        <f t="shared" si="2"/>
        <v>24508.298739999998</v>
      </c>
      <c r="P26" s="3"/>
      <c r="Q26" s="10">
        <v>15418.302009999999</v>
      </c>
      <c r="R26" s="10">
        <v>9089.9967300000008</v>
      </c>
      <c r="S26" s="3"/>
      <c r="T26" s="3"/>
      <c r="U26" s="11">
        <f t="shared" si="3"/>
        <v>24774.644960000001</v>
      </c>
      <c r="V26" s="3"/>
      <c r="W26" s="3">
        <v>15387.45</v>
      </c>
      <c r="X26" s="10">
        <v>9387.1949600000007</v>
      </c>
      <c r="Y26" s="3"/>
      <c r="Z26" s="3"/>
      <c r="AA26" s="14">
        <f t="shared" si="4"/>
        <v>19194.8</v>
      </c>
      <c r="AB26" s="3"/>
      <c r="AC26" s="3">
        <v>12258.71</v>
      </c>
      <c r="AD26" s="3">
        <v>6936.09</v>
      </c>
      <c r="AE26" s="3"/>
      <c r="AF26" s="3"/>
      <c r="AG26" s="8"/>
      <c r="AH26" s="8"/>
    </row>
    <row r="27" spans="1:34" ht="19.5" customHeight="1">
      <c r="A27" s="19">
        <f t="shared" si="5"/>
        <v>18</v>
      </c>
      <c r="B27" s="6" t="s">
        <v>11</v>
      </c>
      <c r="C27" s="14">
        <f t="shared" si="0"/>
        <v>1350.73</v>
      </c>
      <c r="D27" s="3"/>
      <c r="E27" s="3">
        <v>934.86</v>
      </c>
      <c r="F27" s="3">
        <f>421.17-5.3</f>
        <v>415.87</v>
      </c>
      <c r="G27" s="3"/>
      <c r="H27" s="3"/>
      <c r="I27" s="11">
        <f t="shared" si="1"/>
        <v>39572.9</v>
      </c>
      <c r="J27" s="3"/>
      <c r="K27" s="10">
        <v>33039.5</v>
      </c>
      <c r="L27" s="10">
        <v>6533.4</v>
      </c>
      <c r="M27" s="3"/>
      <c r="N27" s="3"/>
      <c r="O27" s="11">
        <f t="shared" si="2"/>
        <v>41896.67</v>
      </c>
      <c r="P27" s="3"/>
      <c r="Q27" s="10">
        <v>35582.68</v>
      </c>
      <c r="R27" s="10">
        <v>6313.99</v>
      </c>
      <c r="S27" s="3"/>
      <c r="T27" s="3"/>
      <c r="U27" s="11">
        <f t="shared" si="3"/>
        <v>44261.114880000001</v>
      </c>
      <c r="V27" s="3"/>
      <c r="W27" s="3">
        <v>38627.4</v>
      </c>
      <c r="X27" s="10">
        <v>5633.7148800000004</v>
      </c>
      <c r="Y27" s="3"/>
      <c r="Z27" s="3"/>
      <c r="AA27" s="14">
        <f t="shared" si="4"/>
        <v>50653</v>
      </c>
      <c r="AB27" s="3"/>
      <c r="AC27" s="3">
        <f>45563.16-2792.4</f>
        <v>42770.76</v>
      </c>
      <c r="AD27" s="3">
        <v>7882.24</v>
      </c>
      <c r="AE27" s="3"/>
      <c r="AF27" s="3"/>
    </row>
    <row r="28" spans="1:34" ht="19.5" customHeight="1">
      <c r="A28" s="19">
        <f t="shared" si="5"/>
        <v>19</v>
      </c>
      <c r="B28" s="6" t="s">
        <v>12</v>
      </c>
      <c r="C28" s="14">
        <f t="shared" si="0"/>
        <v>3394.4799999999996</v>
      </c>
      <c r="D28" s="3"/>
      <c r="E28" s="3">
        <v>2181.6999999999998</v>
      </c>
      <c r="F28" s="3">
        <v>1212.78</v>
      </c>
      <c r="G28" s="3"/>
      <c r="H28" s="3"/>
      <c r="I28" s="11">
        <f t="shared" si="1"/>
        <v>38675.4</v>
      </c>
      <c r="J28" s="3"/>
      <c r="K28" s="10">
        <v>28800.9</v>
      </c>
      <c r="L28" s="10">
        <v>9874.5</v>
      </c>
      <c r="M28" s="3"/>
      <c r="N28" s="3"/>
      <c r="O28" s="11">
        <f t="shared" si="2"/>
        <v>41487.995949999997</v>
      </c>
      <c r="P28" s="3"/>
      <c r="Q28" s="10">
        <v>32305.256949999999</v>
      </c>
      <c r="R28" s="10">
        <v>9182.7389999999996</v>
      </c>
      <c r="S28" s="3"/>
      <c r="T28" s="3"/>
      <c r="U28" s="11">
        <f t="shared" si="3"/>
        <v>46609.875769999999</v>
      </c>
      <c r="V28" s="3"/>
      <c r="W28" s="10">
        <v>36289.411899999999</v>
      </c>
      <c r="X28" s="10">
        <v>10320.46387</v>
      </c>
      <c r="Y28" s="3"/>
      <c r="Z28" s="3"/>
      <c r="AA28" s="14">
        <f t="shared" si="4"/>
        <v>47284.729999999996</v>
      </c>
      <c r="AB28" s="3"/>
      <c r="AC28" s="3">
        <f>42131.86-4555.3</f>
        <v>37576.559999999998</v>
      </c>
      <c r="AD28" s="3">
        <v>9708.17</v>
      </c>
      <c r="AE28" s="3"/>
      <c r="AF28" s="3"/>
    </row>
    <row r="29" spans="1:34" ht="19.5" customHeight="1">
      <c r="A29" s="19">
        <f t="shared" si="5"/>
        <v>20</v>
      </c>
      <c r="B29" s="6" t="s">
        <v>13</v>
      </c>
      <c r="C29" s="14">
        <f t="shared" si="0"/>
        <v>3167.45</v>
      </c>
      <c r="D29" s="3"/>
      <c r="E29" s="3">
        <v>431.22</v>
      </c>
      <c r="F29" s="3">
        <v>2736.23</v>
      </c>
      <c r="G29" s="3"/>
      <c r="H29" s="3"/>
      <c r="I29" s="11">
        <f t="shared" si="1"/>
        <v>70725.3</v>
      </c>
      <c r="J29" s="3"/>
      <c r="K29" s="10">
        <v>57261.8</v>
      </c>
      <c r="L29" s="10">
        <v>13463.5</v>
      </c>
      <c r="M29" s="3"/>
      <c r="N29" s="3"/>
      <c r="O29" s="11">
        <f t="shared" si="2"/>
        <v>77240.028999999995</v>
      </c>
      <c r="P29" s="3"/>
      <c r="Q29" s="10">
        <v>64910.5</v>
      </c>
      <c r="R29" s="10">
        <v>12329.529</v>
      </c>
      <c r="S29" s="3"/>
      <c r="T29" s="3"/>
      <c r="U29" s="11">
        <f t="shared" si="3"/>
        <v>86128.123699999996</v>
      </c>
      <c r="V29" s="3"/>
      <c r="W29" s="10">
        <v>67566.634900000005</v>
      </c>
      <c r="X29" s="10">
        <v>18561.488799999999</v>
      </c>
      <c r="Y29" s="3"/>
      <c r="Z29" s="3"/>
      <c r="AA29" s="14">
        <f t="shared" si="4"/>
        <v>76268.740000000005</v>
      </c>
      <c r="AB29" s="3"/>
      <c r="AC29" s="3">
        <f>69083.07-6243.7</f>
        <v>62839.37000000001</v>
      </c>
      <c r="AD29" s="3">
        <v>13429.37</v>
      </c>
      <c r="AE29" s="3"/>
      <c r="AF29" s="3"/>
    </row>
    <row r="30" spans="1:34" ht="19.5" customHeight="1">
      <c r="A30" s="19">
        <f t="shared" si="5"/>
        <v>21</v>
      </c>
      <c r="B30" s="6" t="s">
        <v>14</v>
      </c>
      <c r="C30" s="14">
        <f t="shared" si="0"/>
        <v>459</v>
      </c>
      <c r="D30" s="3"/>
      <c r="E30" s="3">
        <v>207.96</v>
      </c>
      <c r="F30" s="3">
        <f>254.44-3.4</f>
        <v>251.04</v>
      </c>
      <c r="G30" s="3"/>
      <c r="H30" s="3"/>
      <c r="I30" s="11">
        <f t="shared" si="1"/>
        <v>61332.800000000003</v>
      </c>
      <c r="J30" s="3"/>
      <c r="K30" s="10">
        <v>45621.3</v>
      </c>
      <c r="L30" s="10">
        <v>15711.5</v>
      </c>
      <c r="M30" s="3"/>
      <c r="N30" s="3"/>
      <c r="O30" s="11">
        <f t="shared" si="2"/>
        <v>63735.754950000002</v>
      </c>
      <c r="P30" s="3"/>
      <c r="Q30" s="10">
        <v>48878.924950000001</v>
      </c>
      <c r="R30" s="10">
        <v>14856.83</v>
      </c>
      <c r="S30" s="3"/>
      <c r="T30" s="3"/>
      <c r="U30" s="11">
        <f t="shared" si="3"/>
        <v>63438.115849999995</v>
      </c>
      <c r="V30" s="3"/>
      <c r="W30" s="10">
        <v>49347.7</v>
      </c>
      <c r="X30" s="10">
        <v>14090.415849999999</v>
      </c>
      <c r="Y30" s="3"/>
      <c r="Z30" s="3"/>
      <c r="AA30" s="14">
        <f t="shared" si="4"/>
        <v>83053.83</v>
      </c>
      <c r="AB30" s="3"/>
      <c r="AC30" s="3">
        <f>68196.13-5975.4</f>
        <v>62220.73</v>
      </c>
      <c r="AD30" s="3">
        <v>20833.099999999999</v>
      </c>
      <c r="AE30" s="3"/>
      <c r="AF30" s="3"/>
    </row>
    <row r="31" spans="1:34" ht="19.5" customHeight="1">
      <c r="A31" s="19">
        <f t="shared" si="5"/>
        <v>22</v>
      </c>
      <c r="B31" s="6" t="s">
        <v>7</v>
      </c>
      <c r="C31" s="14">
        <f t="shared" si="0"/>
        <v>159.69999999999999</v>
      </c>
      <c r="D31" s="3"/>
      <c r="E31" s="3">
        <v>34</v>
      </c>
      <c r="F31" s="3">
        <v>125.7</v>
      </c>
      <c r="G31" s="3"/>
      <c r="H31" s="3"/>
      <c r="I31" s="11">
        <f t="shared" si="1"/>
        <v>18022.599999999999</v>
      </c>
      <c r="J31" s="10">
        <v>1174.7</v>
      </c>
      <c r="K31" s="10">
        <v>12575.8</v>
      </c>
      <c r="L31" s="10">
        <v>4272.1000000000004</v>
      </c>
      <c r="M31" s="3"/>
      <c r="N31" s="3"/>
      <c r="O31" s="11">
        <f t="shared" si="2"/>
        <v>18772.313450000001</v>
      </c>
      <c r="P31" s="10"/>
      <c r="Q31" s="10">
        <v>13983.81345</v>
      </c>
      <c r="R31" s="10">
        <v>4788.5</v>
      </c>
      <c r="S31" s="3"/>
      <c r="T31" s="3"/>
      <c r="U31" s="11">
        <f t="shared" si="3"/>
        <v>16942.149509999999</v>
      </c>
      <c r="V31" s="3"/>
      <c r="W31" s="10">
        <v>11727.13912</v>
      </c>
      <c r="X31" s="10">
        <v>5215.0103900000004</v>
      </c>
      <c r="Y31" s="3"/>
      <c r="Z31" s="3"/>
      <c r="AA31" s="14">
        <f t="shared" si="4"/>
        <v>21939.089999999997</v>
      </c>
      <c r="AB31" s="3"/>
      <c r="AC31" s="3">
        <f>16697.35-928.2</f>
        <v>15769.149999999998</v>
      </c>
      <c r="AD31" s="3">
        <v>6169.94</v>
      </c>
      <c r="AE31" s="3"/>
      <c r="AF31" s="3"/>
    </row>
    <row r="32" spans="1:34" ht="19.5" customHeight="1">
      <c r="A32" s="19">
        <f t="shared" si="5"/>
        <v>23</v>
      </c>
      <c r="B32" s="6" t="s">
        <v>8</v>
      </c>
      <c r="C32" s="14">
        <f t="shared" si="0"/>
        <v>211.53</v>
      </c>
      <c r="D32" s="3"/>
      <c r="E32" s="3">
        <v>149.80000000000001</v>
      </c>
      <c r="F32" s="3">
        <f>67.13-5.4</f>
        <v>61.73</v>
      </c>
      <c r="G32" s="3"/>
      <c r="H32" s="3"/>
      <c r="I32" s="11">
        <f t="shared" si="1"/>
        <v>19272.3</v>
      </c>
      <c r="J32" s="3"/>
      <c r="K32" s="10">
        <v>10579.5</v>
      </c>
      <c r="L32" s="10">
        <v>8692.7999999999993</v>
      </c>
      <c r="M32" s="3"/>
      <c r="N32" s="3"/>
      <c r="O32" s="11">
        <f t="shared" si="2"/>
        <v>20984.6423</v>
      </c>
      <c r="P32" s="3">
        <v>594.4</v>
      </c>
      <c r="Q32" s="10">
        <v>12328.942300000001</v>
      </c>
      <c r="R32" s="10">
        <v>8061.3</v>
      </c>
      <c r="S32" s="3"/>
      <c r="T32" s="3"/>
      <c r="U32" s="11">
        <f t="shared" si="3"/>
        <v>19824.009539999999</v>
      </c>
      <c r="V32" s="3"/>
      <c r="W32" s="10">
        <v>11672.13912</v>
      </c>
      <c r="X32" s="10">
        <v>8151.8704200000002</v>
      </c>
      <c r="Y32" s="3"/>
      <c r="Z32" s="3"/>
      <c r="AA32" s="14">
        <f t="shared" si="4"/>
        <v>20219.71</v>
      </c>
      <c r="AB32" s="3"/>
      <c r="AC32" s="3">
        <f>14373.66-889.6</f>
        <v>13484.06</v>
      </c>
      <c r="AD32" s="3">
        <v>6735.65</v>
      </c>
      <c r="AE32" s="3"/>
      <c r="AF32" s="3"/>
    </row>
    <row r="33" spans="1:34" ht="19.5" customHeight="1">
      <c r="A33" s="19">
        <f t="shared" si="5"/>
        <v>24</v>
      </c>
      <c r="B33" s="6" t="s">
        <v>9</v>
      </c>
      <c r="C33" s="14">
        <f t="shared" si="0"/>
        <v>102.45</v>
      </c>
      <c r="D33" s="3"/>
      <c r="E33" s="3">
        <v>12.5</v>
      </c>
      <c r="F33" s="3">
        <v>89.95</v>
      </c>
      <c r="G33" s="3"/>
      <c r="H33" s="3"/>
      <c r="I33" s="11">
        <f t="shared" si="1"/>
        <v>13812.5</v>
      </c>
      <c r="J33" s="3"/>
      <c r="K33" s="10">
        <v>8837.2999999999993</v>
      </c>
      <c r="L33" s="10">
        <v>4975.2</v>
      </c>
      <c r="M33" s="3"/>
      <c r="N33" s="3"/>
      <c r="O33" s="11">
        <f t="shared" si="2"/>
        <v>14638.04989</v>
      </c>
      <c r="P33" s="3"/>
      <c r="Q33" s="10">
        <v>9437.87608</v>
      </c>
      <c r="R33" s="10">
        <v>5200.1738100000002</v>
      </c>
      <c r="S33" s="3"/>
      <c r="T33" s="3"/>
      <c r="U33" s="11">
        <f t="shared" si="3"/>
        <v>17553.205140000002</v>
      </c>
      <c r="V33" s="10">
        <f>672.4-0.7</f>
        <v>671.69999999999993</v>
      </c>
      <c r="W33" s="10">
        <f>11198.34238+0.7</f>
        <v>11199.042380000001</v>
      </c>
      <c r="X33" s="10">
        <v>5682.4627600000003</v>
      </c>
      <c r="Y33" s="3"/>
      <c r="Z33" s="3"/>
      <c r="AA33" s="14">
        <f t="shared" si="4"/>
        <v>15642.169999999998</v>
      </c>
      <c r="AB33" s="3"/>
      <c r="AC33" s="3">
        <f>10152.31-480.1</f>
        <v>9672.2099999999991</v>
      </c>
      <c r="AD33" s="3">
        <v>5969.96</v>
      </c>
      <c r="AE33" s="3"/>
      <c r="AF33" s="3"/>
    </row>
    <row r="34" spans="1:34" ht="19.5" customHeight="1">
      <c r="A34" s="19">
        <f t="shared" si="5"/>
        <v>25</v>
      </c>
      <c r="B34" s="6" t="s">
        <v>15</v>
      </c>
      <c r="C34" s="14">
        <f t="shared" si="0"/>
        <v>1673.8</v>
      </c>
      <c r="D34" s="3"/>
      <c r="E34" s="3">
        <v>1291.46</v>
      </c>
      <c r="F34" s="3">
        <f>388.14-5.8</f>
        <v>382.34</v>
      </c>
      <c r="G34" s="3"/>
      <c r="H34" s="3"/>
      <c r="I34" s="11">
        <f t="shared" si="1"/>
        <v>19584.400000000001</v>
      </c>
      <c r="J34" s="3"/>
      <c r="K34" s="10">
        <v>12338.9</v>
      </c>
      <c r="L34" s="10">
        <v>7245.5</v>
      </c>
      <c r="M34" s="3"/>
      <c r="N34" s="3"/>
      <c r="O34" s="11">
        <f t="shared" si="2"/>
        <v>19871.784599999999</v>
      </c>
      <c r="P34" s="3"/>
      <c r="Q34" s="10">
        <v>13160.384599999999</v>
      </c>
      <c r="R34" s="10">
        <v>6711.4</v>
      </c>
      <c r="S34" s="3"/>
      <c r="T34" s="3"/>
      <c r="U34" s="11">
        <f t="shared" si="3"/>
        <v>21900.884400000003</v>
      </c>
      <c r="V34" s="3"/>
      <c r="W34" s="10">
        <v>14471.965200000001</v>
      </c>
      <c r="X34" s="10">
        <v>7428.9192000000003</v>
      </c>
      <c r="Y34" s="3"/>
      <c r="Z34" s="3"/>
      <c r="AA34" s="14">
        <f t="shared" si="4"/>
        <v>25880.32</v>
      </c>
      <c r="AB34" s="3"/>
      <c r="AC34" s="3">
        <f>16776.22-1310.3</f>
        <v>15465.920000000002</v>
      </c>
      <c r="AD34" s="3">
        <v>10414.4</v>
      </c>
      <c r="AE34" s="3"/>
      <c r="AF34" s="3"/>
    </row>
    <row r="35" spans="1:34" ht="19.5" customHeight="1">
      <c r="A35" s="19">
        <f t="shared" si="5"/>
        <v>26</v>
      </c>
      <c r="B35" s="6" t="s">
        <v>10</v>
      </c>
      <c r="C35" s="14">
        <f t="shared" si="0"/>
        <v>77.95</v>
      </c>
      <c r="D35" s="3"/>
      <c r="E35" s="3">
        <v>12.5</v>
      </c>
      <c r="F35" s="3">
        <v>65.45</v>
      </c>
      <c r="G35" s="3"/>
      <c r="H35" s="3"/>
      <c r="I35" s="11">
        <f t="shared" si="1"/>
        <v>12532.099999999999</v>
      </c>
      <c r="J35" s="3"/>
      <c r="K35" s="10">
        <v>7219.9</v>
      </c>
      <c r="L35" s="10">
        <v>5312.2</v>
      </c>
      <c r="M35" s="3"/>
      <c r="N35" s="3"/>
      <c r="O35" s="11">
        <f t="shared" si="2"/>
        <v>15105.026959999999</v>
      </c>
      <c r="P35" s="3"/>
      <c r="Q35" s="10">
        <v>9304.5507600000001</v>
      </c>
      <c r="R35" s="10">
        <v>5800.4762000000001</v>
      </c>
      <c r="S35" s="3"/>
      <c r="T35" s="3"/>
      <c r="U35" s="11">
        <f t="shared" si="3"/>
        <v>12690.129660000001</v>
      </c>
      <c r="V35" s="3"/>
      <c r="W35" s="10">
        <v>7600.7391200000002</v>
      </c>
      <c r="X35" s="10">
        <v>5089.3905400000003</v>
      </c>
      <c r="Y35" s="3"/>
      <c r="Z35" s="3"/>
      <c r="AA35" s="14">
        <f t="shared" si="4"/>
        <v>16013.560000000001</v>
      </c>
      <c r="AB35" s="3"/>
      <c r="AC35" s="3">
        <f>9894.85-371.6</f>
        <v>9523.25</v>
      </c>
      <c r="AD35" s="3">
        <v>6490.31</v>
      </c>
      <c r="AE35" s="3"/>
      <c r="AF35" s="3"/>
    </row>
    <row r="36" spans="1:34" ht="19.5" customHeight="1">
      <c r="A36" s="19">
        <f t="shared" si="5"/>
        <v>27</v>
      </c>
      <c r="B36" s="6" t="s">
        <v>16</v>
      </c>
      <c r="C36" s="14">
        <f t="shared" si="0"/>
        <v>13.75</v>
      </c>
      <c r="D36" s="3"/>
      <c r="E36" s="3">
        <v>12.5</v>
      </c>
      <c r="F36" s="3">
        <v>1.25</v>
      </c>
      <c r="G36" s="3"/>
      <c r="H36" s="3"/>
      <c r="I36" s="11">
        <f t="shared" si="1"/>
        <v>5522.4</v>
      </c>
      <c r="J36" s="3"/>
      <c r="K36" s="10">
        <v>2747.8</v>
      </c>
      <c r="L36" s="10">
        <v>2774.6</v>
      </c>
      <c r="M36" s="3"/>
      <c r="N36" s="3"/>
      <c r="O36" s="11">
        <f t="shared" si="2"/>
        <v>6855.2633999999998</v>
      </c>
      <c r="P36" s="3"/>
      <c r="Q36" s="10">
        <v>4534.1302999999998</v>
      </c>
      <c r="R36" s="10">
        <v>2321.1331</v>
      </c>
      <c r="S36" s="3"/>
      <c r="T36" s="3"/>
      <c r="U36" s="11">
        <f t="shared" si="3"/>
        <v>5989.1266100000003</v>
      </c>
      <c r="V36" s="3"/>
      <c r="W36" s="10">
        <v>3821.9326000000001</v>
      </c>
      <c r="X36" s="10">
        <v>2167.1940100000002</v>
      </c>
      <c r="Y36" s="3"/>
      <c r="Z36" s="3"/>
      <c r="AA36" s="14">
        <f t="shared" si="4"/>
        <v>5033.88</v>
      </c>
      <c r="AB36" s="3"/>
      <c r="AC36" s="3">
        <f>2876.87-70.1</f>
        <v>2806.77</v>
      </c>
      <c r="AD36" s="3">
        <v>2227.11</v>
      </c>
      <c r="AE36" s="3"/>
      <c r="AF36" s="3"/>
      <c r="AG36" s="8"/>
      <c r="AH36" s="8"/>
    </row>
    <row r="37" spans="1:34" ht="19.5" customHeight="1">
      <c r="A37" s="19">
        <f t="shared" si="5"/>
        <v>28</v>
      </c>
      <c r="B37" s="6" t="s">
        <v>42</v>
      </c>
      <c r="C37" s="14">
        <f t="shared" si="0"/>
        <v>0</v>
      </c>
      <c r="D37" s="3"/>
      <c r="E37" s="3">
        <v>0</v>
      </c>
      <c r="F37" s="3">
        <v>0</v>
      </c>
      <c r="G37" s="3"/>
      <c r="H37" s="3"/>
      <c r="I37" s="11">
        <f t="shared" si="1"/>
        <v>6287.7</v>
      </c>
      <c r="J37" s="3"/>
      <c r="K37" s="10">
        <v>175</v>
      </c>
      <c r="L37" s="10">
        <v>6112.7</v>
      </c>
      <c r="M37" s="3"/>
      <c r="N37" s="3"/>
      <c r="O37" s="11">
        <f t="shared" si="2"/>
        <v>7146.3</v>
      </c>
      <c r="P37" s="3"/>
      <c r="Q37" s="10">
        <v>180</v>
      </c>
      <c r="R37" s="10">
        <v>6966.3</v>
      </c>
      <c r="S37" s="3"/>
      <c r="T37" s="3"/>
      <c r="U37" s="11">
        <f t="shared" si="3"/>
        <v>7290.5</v>
      </c>
      <c r="V37" s="3"/>
      <c r="W37" s="10">
        <v>0</v>
      </c>
      <c r="X37" s="10">
        <v>7290.5</v>
      </c>
      <c r="Y37" s="3"/>
      <c r="Z37" s="3"/>
      <c r="AA37" s="14">
        <f t="shared" si="4"/>
        <v>7791.3</v>
      </c>
      <c r="AB37" s="3"/>
      <c r="AC37" s="3"/>
      <c r="AD37" s="3">
        <v>7791.3</v>
      </c>
      <c r="AE37" s="3"/>
      <c r="AF37" s="3"/>
      <c r="AG37" s="8"/>
    </row>
    <row r="38" spans="1:34" ht="19.5" customHeight="1">
      <c r="A38" s="19">
        <f t="shared" si="5"/>
        <v>29</v>
      </c>
      <c r="B38" s="6" t="s">
        <v>43</v>
      </c>
      <c r="C38" s="14">
        <f t="shared" si="0"/>
        <v>847.40000000000009</v>
      </c>
      <c r="D38" s="3"/>
      <c r="E38" s="3">
        <v>746.7</v>
      </c>
      <c r="F38" s="3">
        <v>100.7</v>
      </c>
      <c r="G38" s="3"/>
      <c r="H38" s="3"/>
      <c r="I38" s="11">
        <f t="shared" si="1"/>
        <v>6495.6</v>
      </c>
      <c r="J38" s="3"/>
      <c r="K38" s="10">
        <v>224.3</v>
      </c>
      <c r="L38" s="10">
        <v>6271.3</v>
      </c>
      <c r="M38" s="3"/>
      <c r="N38" s="3"/>
      <c r="O38" s="11">
        <f t="shared" si="2"/>
        <v>6203.8</v>
      </c>
      <c r="P38" s="3"/>
      <c r="Q38" s="10">
        <v>150</v>
      </c>
      <c r="R38" s="10">
        <v>6053.8</v>
      </c>
      <c r="S38" s="3"/>
      <c r="T38" s="3"/>
      <c r="U38" s="11">
        <f t="shared" si="3"/>
        <v>6205.2</v>
      </c>
      <c r="V38" s="3"/>
      <c r="W38" s="10">
        <v>325</v>
      </c>
      <c r="X38" s="10">
        <v>5880.2</v>
      </c>
      <c r="Y38" s="3"/>
      <c r="Z38" s="3"/>
      <c r="AA38" s="14">
        <f t="shared" si="4"/>
        <v>5718.7</v>
      </c>
      <c r="AB38" s="3"/>
      <c r="AC38" s="3"/>
      <c r="AD38" s="3">
        <v>5718.7</v>
      </c>
      <c r="AE38" s="3"/>
      <c r="AF38" s="3"/>
    </row>
    <row r="39" spans="1:34" ht="19.5" customHeight="1">
      <c r="A39" s="19">
        <f t="shared" si="5"/>
        <v>30</v>
      </c>
      <c r="B39" s="6" t="s">
        <v>44</v>
      </c>
      <c r="C39" s="14">
        <f t="shared" si="0"/>
        <v>1023.5</v>
      </c>
      <c r="D39" s="3"/>
      <c r="E39" s="3">
        <v>290</v>
      </c>
      <c r="F39" s="3">
        <f>738.1-4.6</f>
        <v>733.5</v>
      </c>
      <c r="G39" s="3"/>
      <c r="H39" s="3"/>
      <c r="I39" s="11">
        <f t="shared" si="1"/>
        <v>35413.599999999999</v>
      </c>
      <c r="J39" s="3"/>
      <c r="K39" s="10">
        <f>13150-12900</f>
        <v>250</v>
      </c>
      <c r="L39" s="10">
        <f>22263.6+12900</f>
        <v>35163.599999999999</v>
      </c>
      <c r="M39" s="3"/>
      <c r="N39" s="3"/>
      <c r="O39" s="11">
        <f t="shared" si="2"/>
        <v>58807.21</v>
      </c>
      <c r="P39" s="3"/>
      <c r="Q39" s="10">
        <v>0</v>
      </c>
      <c r="R39" s="10">
        <v>58807.21</v>
      </c>
      <c r="S39" s="3"/>
      <c r="T39" s="3"/>
      <c r="U39" s="11">
        <f t="shared" si="3"/>
        <v>21544.58812</v>
      </c>
      <c r="V39" s="3"/>
      <c r="W39" s="10">
        <v>0</v>
      </c>
      <c r="X39" s="10">
        <v>21544.58812</v>
      </c>
      <c r="Y39" s="3"/>
      <c r="Z39" s="3"/>
      <c r="AA39" s="14">
        <f t="shared" si="4"/>
        <v>20303.71</v>
      </c>
      <c r="AB39" s="3"/>
      <c r="AC39" s="3">
        <v>1.07</v>
      </c>
      <c r="AD39" s="3">
        <v>20302.64</v>
      </c>
      <c r="AE39" s="3"/>
      <c r="AF39" s="3"/>
    </row>
    <row r="40" spans="1:34" ht="19.5" customHeight="1">
      <c r="A40" s="19">
        <f t="shared" si="5"/>
        <v>31</v>
      </c>
      <c r="B40" s="6" t="s">
        <v>45</v>
      </c>
      <c r="C40" s="14">
        <f t="shared" si="0"/>
        <v>304.8</v>
      </c>
      <c r="D40" s="3"/>
      <c r="E40" s="3">
        <v>96.2</v>
      </c>
      <c r="F40" s="3">
        <f>213.1-4.5</f>
        <v>208.6</v>
      </c>
      <c r="G40" s="3"/>
      <c r="H40" s="3"/>
      <c r="I40" s="11">
        <f t="shared" si="1"/>
        <v>18269.3</v>
      </c>
      <c r="J40" s="3"/>
      <c r="K40" s="10">
        <v>206</v>
      </c>
      <c r="L40" s="10">
        <v>18063.3</v>
      </c>
      <c r="M40" s="3"/>
      <c r="N40" s="3"/>
      <c r="O40" s="11">
        <f t="shared" si="2"/>
        <v>19768.548709999999</v>
      </c>
      <c r="P40" s="3"/>
      <c r="Q40" s="10">
        <v>459.5</v>
      </c>
      <c r="R40" s="10">
        <v>19309.048709999999</v>
      </c>
      <c r="S40" s="3"/>
      <c r="T40" s="3"/>
      <c r="U40" s="11">
        <f t="shared" si="3"/>
        <v>21755.03398</v>
      </c>
      <c r="V40" s="3"/>
      <c r="W40" s="10">
        <v>500</v>
      </c>
      <c r="X40" s="10">
        <v>21255.03398</v>
      </c>
      <c r="Y40" s="3"/>
      <c r="Z40" s="3"/>
      <c r="AA40" s="14">
        <f t="shared" si="4"/>
        <v>25518.05</v>
      </c>
      <c r="AB40" s="3"/>
      <c r="AC40" s="3">
        <v>198.95</v>
      </c>
      <c r="AD40" s="3">
        <v>25319.1</v>
      </c>
      <c r="AE40" s="3"/>
      <c r="AF40" s="3"/>
    </row>
    <row r="41" spans="1:34" ht="19.5" customHeight="1">
      <c r="A41" s="19">
        <f t="shared" si="5"/>
        <v>32</v>
      </c>
      <c r="B41" s="6" t="s">
        <v>46</v>
      </c>
      <c r="C41" s="14">
        <f t="shared" si="0"/>
        <v>79</v>
      </c>
      <c r="D41" s="3"/>
      <c r="E41" s="3">
        <v>76.3</v>
      </c>
      <c r="F41" s="3">
        <v>2.7</v>
      </c>
      <c r="G41" s="3"/>
      <c r="H41" s="3"/>
      <c r="I41" s="11">
        <f t="shared" si="1"/>
        <v>6870.8</v>
      </c>
      <c r="J41" s="3"/>
      <c r="K41" s="10">
        <v>394.5</v>
      </c>
      <c r="L41" s="10">
        <v>6476.3</v>
      </c>
      <c r="M41" s="3"/>
      <c r="N41" s="3"/>
      <c r="O41" s="11">
        <f t="shared" si="2"/>
        <v>7353.0200999999997</v>
      </c>
      <c r="P41" s="3"/>
      <c r="Q41" s="10">
        <v>100</v>
      </c>
      <c r="R41" s="10">
        <v>7253.0200999999997</v>
      </c>
      <c r="S41" s="3"/>
      <c r="T41" s="3"/>
      <c r="U41" s="11">
        <f t="shared" si="3"/>
        <v>7340.8260499999997</v>
      </c>
      <c r="V41" s="3"/>
      <c r="W41" s="3">
        <v>0</v>
      </c>
      <c r="X41" s="10">
        <v>7340.8260499999997</v>
      </c>
      <c r="Y41" s="3"/>
      <c r="Z41" s="3"/>
      <c r="AA41" s="14">
        <f t="shared" si="4"/>
        <v>8888.98</v>
      </c>
      <c r="AB41" s="3"/>
      <c r="AC41" s="3"/>
      <c r="AD41" s="3">
        <v>8888.98</v>
      </c>
      <c r="AE41" s="3"/>
      <c r="AF41" s="3"/>
    </row>
    <row r="42" spans="1:34" ht="19.5" customHeight="1">
      <c r="A42" s="19">
        <f t="shared" si="5"/>
        <v>33</v>
      </c>
      <c r="B42" s="6" t="s">
        <v>47</v>
      </c>
      <c r="C42" s="14">
        <f t="shared" si="0"/>
        <v>1679.66</v>
      </c>
      <c r="D42" s="3"/>
      <c r="E42" s="3">
        <v>0</v>
      </c>
      <c r="F42" s="3">
        <v>1679.66</v>
      </c>
      <c r="G42" s="3"/>
      <c r="H42" s="3"/>
      <c r="I42" s="11">
        <f t="shared" si="1"/>
        <v>21558</v>
      </c>
      <c r="J42" s="3"/>
      <c r="K42" s="10">
        <v>2014.8</v>
      </c>
      <c r="L42" s="10">
        <v>19543.2</v>
      </c>
      <c r="M42" s="3"/>
      <c r="N42" s="3"/>
      <c r="O42" s="11">
        <f t="shared" si="2"/>
        <v>17830.201000000001</v>
      </c>
      <c r="P42" s="3"/>
      <c r="Q42" s="10">
        <v>3112.0010000000002</v>
      </c>
      <c r="R42" s="10">
        <v>14718.2</v>
      </c>
      <c r="S42" s="3"/>
      <c r="T42" s="3"/>
      <c r="U42" s="11">
        <f t="shared" si="3"/>
        <v>18799.6734</v>
      </c>
      <c r="V42" s="3"/>
      <c r="W42" s="10">
        <v>3030.777</v>
      </c>
      <c r="X42" s="10">
        <v>15768.8964</v>
      </c>
      <c r="Y42" s="3"/>
      <c r="Z42" s="3"/>
      <c r="AA42" s="14">
        <f t="shared" si="4"/>
        <v>24118.91</v>
      </c>
      <c r="AB42" s="3"/>
      <c r="AC42" s="3">
        <v>3192.5</v>
      </c>
      <c r="AD42" s="3">
        <v>20926.41</v>
      </c>
      <c r="AE42" s="3"/>
      <c r="AF42" s="3"/>
    </row>
    <row r="43" spans="1:34" ht="19.5" customHeight="1">
      <c r="A43" s="19"/>
      <c r="B43" s="6" t="s">
        <v>26</v>
      </c>
      <c r="C43" s="12">
        <f>SUM(C10:C42)</f>
        <v>22512.899999999998</v>
      </c>
      <c r="D43" s="10">
        <f>SUM(D10:D42)</f>
        <v>91.3</v>
      </c>
      <c r="E43" s="10">
        <f>SUM(E10:E42)</f>
        <v>9583.7000000000007</v>
      </c>
      <c r="F43" s="10">
        <f>SUM(F10:F42)</f>
        <v>12837.900000000003</v>
      </c>
      <c r="G43" s="3">
        <f t="shared" ref="G43:H43" si="6">SUM(G10:G42)</f>
        <v>0</v>
      </c>
      <c r="H43" s="3">
        <f t="shared" si="6"/>
        <v>0</v>
      </c>
      <c r="I43" s="12">
        <f>SUM(I10:I42)</f>
        <v>981783.30000000016</v>
      </c>
      <c r="J43" s="10">
        <f>SUM(J10:J42)</f>
        <v>1820.9</v>
      </c>
      <c r="K43" s="10">
        <f>SUM(K10:K42)</f>
        <v>581254.80000000028</v>
      </c>
      <c r="L43" s="10">
        <f>SUM(L10:L42)</f>
        <v>398707.59999999986</v>
      </c>
      <c r="M43" s="3">
        <f t="shared" ref="M43:N43" si="7">SUM(M10:M42)</f>
        <v>0</v>
      </c>
      <c r="N43" s="3">
        <f t="shared" si="7"/>
        <v>0</v>
      </c>
      <c r="O43" s="12">
        <f>SUM(O10:O42)</f>
        <v>747567.88322000019</v>
      </c>
      <c r="P43" s="10">
        <f>SUM(P10:P42)</f>
        <v>1489.5</v>
      </c>
      <c r="Q43" s="10">
        <f>SUM(Q10:Q42)</f>
        <v>463214.72702000005</v>
      </c>
      <c r="R43" s="10">
        <f>SUM(R10:R42)</f>
        <v>282863.65619999997</v>
      </c>
      <c r="S43" s="3">
        <f t="shared" ref="S43:T43" si="8">SUM(S10:S42)</f>
        <v>0</v>
      </c>
      <c r="T43" s="3">
        <f t="shared" si="8"/>
        <v>0</v>
      </c>
      <c r="U43" s="12">
        <f>SUM(U10:U42)</f>
        <v>734930.37853999983</v>
      </c>
      <c r="V43" s="10">
        <f t="shared" ref="V43:Z43" si="9">SUM(V10:V42)</f>
        <v>1433</v>
      </c>
      <c r="W43" s="10">
        <f t="shared" si="9"/>
        <v>478637.78133999993</v>
      </c>
      <c r="X43" s="10">
        <f>SUM(X10:X42)</f>
        <v>254859.59719999999</v>
      </c>
      <c r="Y43" s="3">
        <f t="shared" si="9"/>
        <v>0</v>
      </c>
      <c r="Z43" s="3">
        <f t="shared" si="9"/>
        <v>0</v>
      </c>
      <c r="AA43" s="12">
        <f>SUM(AA10:AA42)</f>
        <v>765489.49</v>
      </c>
      <c r="AB43" s="10">
        <f t="shared" ref="AB43:AF43" si="10">SUM(AB10:AB42)</f>
        <v>444.8</v>
      </c>
      <c r="AC43" s="10">
        <f t="shared" si="10"/>
        <v>490017.39000000007</v>
      </c>
      <c r="AD43" s="10">
        <f t="shared" si="10"/>
        <v>275027.29999999993</v>
      </c>
      <c r="AE43" s="3">
        <f t="shared" si="10"/>
        <v>0</v>
      </c>
      <c r="AF43" s="3">
        <f t="shared" si="10"/>
        <v>0</v>
      </c>
    </row>
    <row r="44" spans="1:34" ht="17.25" customHeight="1">
      <c r="Q44" s="20"/>
      <c r="V44" s="8"/>
      <c r="W44" s="8"/>
      <c r="X44" s="8"/>
      <c r="Y44" s="8"/>
      <c r="Z44" s="8"/>
      <c r="AB44" s="8"/>
      <c r="AC44" s="8"/>
      <c r="AD44" s="8"/>
      <c r="AE44" s="8"/>
      <c r="AF44" s="8"/>
    </row>
    <row r="45" spans="1:34">
      <c r="K45" s="9"/>
      <c r="L45" s="9"/>
      <c r="Q45" s="20"/>
      <c r="W45" s="9"/>
      <c r="AB45" s="8"/>
      <c r="AC45" s="8"/>
      <c r="AD45" s="8"/>
    </row>
    <row r="46" spans="1:34">
      <c r="J46" s="8"/>
      <c r="K46" s="8"/>
      <c r="L46" s="8"/>
      <c r="AC46" s="8"/>
    </row>
    <row r="47" spans="1:34">
      <c r="AB47" s="8"/>
      <c r="AC47" s="8"/>
      <c r="AD47" s="8"/>
    </row>
  </sheetData>
  <mergeCells count="20">
    <mergeCell ref="P1:T1"/>
    <mergeCell ref="C5:N5"/>
    <mergeCell ref="A7:A9"/>
    <mergeCell ref="B7:B9"/>
    <mergeCell ref="C7:H7"/>
    <mergeCell ref="I7:N7"/>
    <mergeCell ref="S2:T2"/>
    <mergeCell ref="AA8:AA9"/>
    <mergeCell ref="AB8:AF8"/>
    <mergeCell ref="U7:Z7"/>
    <mergeCell ref="AA7:AF7"/>
    <mergeCell ref="C8:C9"/>
    <mergeCell ref="D8:H8"/>
    <mergeCell ref="I8:I9"/>
    <mergeCell ref="J8:N8"/>
    <mergeCell ref="O8:O9"/>
    <mergeCell ref="P8:T8"/>
    <mergeCell ref="U8:U9"/>
    <mergeCell ref="V8:Z8"/>
    <mergeCell ref="O7:T7"/>
  </mergeCells>
  <pageMargins left="0.41" right="0.16" top="0.74803149606299213" bottom="0.74803149606299213" header="0.31496062992125984" footer="0.31496062992125984"/>
  <pageSetup paperSize="9" scale="55" fitToWidth="2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2019-01-25T12:52:22Z</dcterms:modified>
</cp:coreProperties>
</file>