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activeTab="3"/>
  </bookViews>
  <sheets>
    <sheet name="Прил 1" sheetId="1" r:id="rId1"/>
    <sheet name="Прил4" sheetId="2" r:id="rId2"/>
    <sheet name="Прил.6" sheetId="3" r:id="rId3"/>
    <sheet name="Прил.7" sheetId="4" r:id="rId4"/>
  </sheets>
  <definedNames>
    <definedName name="_xlnm.Print_Area" localSheetId="2">Прил.6!$A$1:$I$19</definedName>
    <definedName name="_xlnm.Print_Area" localSheetId="3">Прил.7!$A$1:$H$26</definedName>
  </definedNames>
  <calcPr calcId="125725"/>
</workbook>
</file>

<file path=xl/calcChain.xml><?xml version="1.0" encoding="utf-8"?>
<calcChain xmlns="http://schemas.openxmlformats.org/spreadsheetml/2006/main">
  <c r="C19" i="3"/>
  <c r="C13"/>
  <c r="B19"/>
  <c r="B17"/>
  <c r="B15"/>
  <c r="B13"/>
  <c r="E14" l="1"/>
  <c r="D14"/>
  <c r="F14"/>
  <c r="G14"/>
  <c r="H14"/>
  <c r="I14"/>
  <c r="F26" i="4" l="1"/>
  <c r="G26"/>
  <c r="H26"/>
  <c r="F24"/>
  <c r="G24"/>
  <c r="F14"/>
  <c r="F13" s="1"/>
  <c r="G14"/>
  <c r="G13" s="1"/>
  <c r="H14"/>
  <c r="H13" s="1"/>
  <c r="H15" s="1"/>
  <c r="D23"/>
  <c r="B23"/>
  <c r="B14"/>
  <c r="B13" s="1"/>
  <c r="H24" l="1"/>
  <c r="F15"/>
  <c r="G15"/>
  <c r="G15" i="1" l="1"/>
  <c r="F15"/>
  <c r="E15"/>
  <c r="D15"/>
  <c r="C15"/>
  <c r="B15"/>
  <c r="C23" i="2"/>
  <c r="C24" s="1"/>
  <c r="D23"/>
  <c r="E23"/>
  <c r="F23"/>
  <c r="G23"/>
  <c r="B23"/>
  <c r="B24" s="1"/>
  <c r="D16" i="3"/>
  <c r="E16"/>
  <c r="F16"/>
  <c r="C18"/>
  <c r="D18" s="1"/>
  <c r="E18" s="1"/>
  <c r="F18" s="1"/>
  <c r="D18" i="2" l="1"/>
  <c r="C18"/>
  <c r="B18"/>
  <c r="G19" i="3" l="1"/>
  <c r="H19"/>
  <c r="I19"/>
  <c r="E15"/>
  <c r="F15"/>
  <c r="G15"/>
  <c r="H15"/>
  <c r="I15"/>
  <c r="E13"/>
  <c r="F13"/>
  <c r="G13"/>
  <c r="H13"/>
  <c r="I13"/>
  <c r="D15"/>
  <c r="D13"/>
  <c r="D19" l="1"/>
  <c r="G24" i="2"/>
  <c r="G25" s="1"/>
  <c r="D17" i="3"/>
  <c r="E17"/>
  <c r="F17"/>
  <c r="G16"/>
  <c r="G17" s="1"/>
  <c r="H16"/>
  <c r="H17" s="1"/>
  <c r="I16"/>
  <c r="I17" s="1"/>
  <c r="B16"/>
  <c r="D14" i="4"/>
  <c r="D13"/>
  <c r="F24" i="2" l="1"/>
  <c r="F25" s="1"/>
  <c r="E24"/>
  <c r="E25" s="1"/>
  <c r="D26" i="4"/>
  <c r="D24"/>
  <c r="F19" i="3"/>
  <c r="E19"/>
  <c r="C11" i="2"/>
  <c r="C25" s="1"/>
  <c r="D11"/>
  <c r="B11"/>
  <c r="B25" s="1"/>
  <c r="D24" l="1"/>
  <c r="D25" s="1"/>
  <c r="C14" i="4"/>
  <c r="E14"/>
  <c r="E13" s="1"/>
  <c r="E26" l="1"/>
  <c r="E24"/>
  <c r="C13"/>
  <c r="C24" s="1"/>
  <c r="B15"/>
  <c r="D15"/>
  <c r="C15" l="1"/>
  <c r="C14" i="3"/>
  <c r="C15" s="1"/>
  <c r="B24" i="4"/>
  <c r="E15"/>
  <c r="C16" i="3" l="1"/>
  <c r="C17" s="1"/>
</calcChain>
</file>

<file path=xl/sharedStrings.xml><?xml version="1.0" encoding="utf-8"?>
<sst xmlns="http://schemas.openxmlformats.org/spreadsheetml/2006/main" count="108" uniqueCount="61">
  <si>
    <t>Показатель</t>
  </si>
  <si>
    <t>Инвестиции, тыс. рублей</t>
  </si>
  <si>
    <t>Доходы</t>
  </si>
  <si>
    <t>1. Налоговые доходы, из них:</t>
  </si>
  <si>
    <t>Налог на доходы физических лиц</t>
  </si>
  <si>
    <t>Акцизы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</si>
  <si>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</si>
  <si>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</si>
  <si>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</si>
  <si>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</si>
  <si>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</si>
  <si>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</si>
  <si>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</si>
  <si>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</si>
  <si>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</si>
  <si>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</si>
  <si>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</si>
  <si>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 xml:space="preserve">Доходы, всего                 </t>
  </si>
  <si>
    <t xml:space="preserve">в % к ВРП                     </t>
  </si>
  <si>
    <t xml:space="preserve">Расходы, всего                      </t>
  </si>
  <si>
    <t xml:space="preserve">Дефицит/профицит              </t>
  </si>
  <si>
    <t>Муниципальный долг</t>
  </si>
  <si>
    <t>Темпы роста ВРП, в % к предыдущему году</t>
  </si>
  <si>
    <t>Реальные располагаемые денежные доходы населения,в % к предыдущему году</t>
  </si>
  <si>
    <t>Численность населения, тыс. человек</t>
  </si>
  <si>
    <t>Расходы, всего</t>
  </si>
  <si>
    <t>1. Программные расходы, всего</t>
  </si>
  <si>
    <t>Удельный вес (%)</t>
  </si>
  <si>
    <t>2. Непрограммные расходы, всего</t>
  </si>
  <si>
    <t>2020 г.</t>
  </si>
  <si>
    <t>2021 г.</t>
  </si>
  <si>
    <t>2022 г.</t>
  </si>
  <si>
    <t>2023 г.</t>
  </si>
  <si>
    <t>Плановый период</t>
  </si>
  <si>
    <t>в тыс. руб.</t>
  </si>
  <si>
    <t xml:space="preserve">Показатели финансового обеспечения муниципальных программ муниципального образования 
Сланцевское городское поселение Сланцевского муниципального района                                Ленинградской области
</t>
  </si>
  <si>
    <t xml:space="preserve">Основные характеристики бюджета муниципального образования
Сланцевское городское поселение Сланцевского муниципального района Ленинградской области
</t>
  </si>
  <si>
    <t xml:space="preserve">Основные параметры бюджета муниципального образования
Сланцевское городское поселение Сланцевского муниципального района
Ленинградской области
</t>
  </si>
  <si>
    <t xml:space="preserve">Основные показатели прогноза социально-экономического развития муниципального образования 
Сланцевское городское поселение Сланцевского муниципального района Ленинградской области на долгосрочный период
</t>
  </si>
  <si>
    <t>1.1 Муниципальная программа 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</si>
  <si>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1.2 Муниципальная  программа "Развитие культуры, спорта и молодежной политики на территории Сланцевского городского поселения"</t>
  </si>
  <si>
    <t>1.3 Муниципальная программа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</si>
  <si>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х</t>
  </si>
  <si>
    <t>3. Условно утверждаемые расходы (на основании статьи 184.1 Бюджетного кодекса РФ)</t>
  </si>
  <si>
    <t>Валовый региональный продукт (ВРП), млн. рублей</t>
  </si>
  <si>
    <t>Очередной 2019 г.</t>
  </si>
  <si>
    <t>2024 г.</t>
  </si>
  <si>
    <t>Текущий год (план по состоянию на 01.10.2018 г.)</t>
  </si>
  <si>
    <t>Отчетный 2017 год (факт)</t>
  </si>
  <si>
    <t>1.4 Муниципальная программа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 на 2017-2020 годы"</t>
  </si>
  <si>
    <t>1.5 Муниципальная программа 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</si>
  <si>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1.6 Муниципальная программа  "Безопасность жизнедеятельности населения Сланцевского городского поселения"</t>
  </si>
  <si>
    <t>1.7 Муниципальная программа  "Обеспечение жильем граждан Сланцевского городского поселения"</t>
  </si>
  <si>
    <t>УТВЕРЖДЕНЫ</t>
  </si>
  <si>
    <t>постановлением администрации</t>
  </si>
  <si>
    <t>Сланцевского муниципального района</t>
  </si>
  <si>
    <t>(приложение 1)</t>
  </si>
  <si>
    <t>(приложение 2)</t>
  </si>
  <si>
    <t>(приложение 3)</t>
  </si>
  <si>
    <t>(приложение 4)</t>
  </si>
  <si>
    <t>от 15.01.2019 № 11-п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</si>
</sst>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>
      <alignment vertical="center"/>
    </xf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5" fillId="3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</cellXfs>
  <cellStyles count="6">
    <cellStyle name="Excel Built-in Normal" xfId="4"/>
    <cellStyle name="TableStyleLight1" xfId="5"/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Normal="100" zoomScaleSheetLayoutView="100" workbookViewId="0">
      <selection activeCell="A8" sqref="A8:G8"/>
    </sheetView>
  </sheetViews>
  <sheetFormatPr defaultRowHeight="15"/>
  <cols>
    <col min="1" max="1" width="32.5703125" customWidth="1"/>
    <col min="2" max="7" width="13.140625" customWidth="1"/>
  </cols>
  <sheetData>
    <row r="1" spans="1:7" ht="25.5" customHeight="1">
      <c r="A1" s="32"/>
      <c r="B1" s="32"/>
      <c r="C1" s="32"/>
      <c r="D1" s="32"/>
      <c r="E1" s="32"/>
      <c r="F1" s="32"/>
      <c r="G1" s="32"/>
    </row>
    <row r="2" spans="1:7" ht="25.5" customHeight="1">
      <c r="A2" s="29"/>
      <c r="B2" s="29"/>
      <c r="C2" s="29"/>
      <c r="D2" s="39" t="s">
        <v>53</v>
      </c>
      <c r="E2" s="39"/>
      <c r="F2" s="39"/>
      <c r="G2" s="39"/>
    </row>
    <row r="3" spans="1:7" ht="25.5" customHeight="1">
      <c r="A3" s="29"/>
      <c r="B3" s="29"/>
      <c r="C3" s="29"/>
      <c r="D3" s="39" t="s">
        <v>54</v>
      </c>
      <c r="E3" s="39"/>
      <c r="F3" s="39"/>
      <c r="G3" s="39"/>
    </row>
    <row r="4" spans="1:7" ht="25.5" customHeight="1">
      <c r="A4" s="29"/>
      <c r="B4" s="29"/>
      <c r="C4" s="29"/>
      <c r="D4" s="39" t="s">
        <v>55</v>
      </c>
      <c r="E4" s="39"/>
      <c r="F4" s="39"/>
      <c r="G4" s="39"/>
    </row>
    <row r="5" spans="1:7" ht="25.5" customHeight="1">
      <c r="A5" s="29"/>
      <c r="B5" s="29"/>
      <c r="C5" s="29"/>
      <c r="D5" s="39" t="s">
        <v>60</v>
      </c>
      <c r="E5" s="39"/>
      <c r="F5" s="39"/>
      <c r="G5" s="39"/>
    </row>
    <row r="6" spans="1:7" ht="15.75">
      <c r="A6" s="1"/>
      <c r="D6" s="40" t="s">
        <v>56</v>
      </c>
      <c r="E6" s="41"/>
      <c r="F6" s="41"/>
      <c r="G6" s="41"/>
    </row>
    <row r="7" spans="1:7" s="6" customFormat="1" ht="15.75" customHeight="1">
      <c r="A7" s="5"/>
      <c r="B7" s="5"/>
      <c r="C7" s="5"/>
      <c r="D7" s="5"/>
      <c r="E7" s="5"/>
      <c r="F7" s="5"/>
      <c r="G7" s="5"/>
    </row>
    <row r="8" spans="1:7" s="6" customFormat="1" ht="90" customHeight="1" thickBot="1">
      <c r="A8" s="31" t="s">
        <v>38</v>
      </c>
      <c r="B8" s="31"/>
      <c r="C8" s="31"/>
      <c r="D8" s="31"/>
      <c r="E8" s="31"/>
      <c r="F8" s="31"/>
      <c r="G8" s="31"/>
    </row>
    <row r="9" spans="1:7" ht="15.75" thickBot="1">
      <c r="A9" s="33" t="s">
        <v>0</v>
      </c>
      <c r="B9" s="33" t="s">
        <v>45</v>
      </c>
      <c r="C9" s="36" t="s">
        <v>33</v>
      </c>
      <c r="D9" s="37"/>
      <c r="E9" s="37"/>
      <c r="F9" s="37"/>
      <c r="G9" s="38"/>
    </row>
    <row r="10" spans="1:7" ht="15.75" thickBot="1">
      <c r="A10" s="34"/>
      <c r="B10" s="35"/>
      <c r="C10" s="3" t="s">
        <v>29</v>
      </c>
      <c r="D10" s="3" t="s">
        <v>30</v>
      </c>
      <c r="E10" s="3" t="s">
        <v>31</v>
      </c>
      <c r="F10" s="3" t="s">
        <v>32</v>
      </c>
      <c r="G10" s="3" t="s">
        <v>46</v>
      </c>
    </row>
    <row r="11" spans="1:7" ht="38.25" customHeight="1" thickBot="1">
      <c r="A11" s="11" t="s">
        <v>44</v>
      </c>
      <c r="B11" s="25">
        <v>1128120</v>
      </c>
      <c r="C11" s="25">
        <v>1204490</v>
      </c>
      <c r="D11" s="25">
        <v>1287180</v>
      </c>
      <c r="E11" s="25">
        <v>1371880</v>
      </c>
      <c r="F11" s="25">
        <v>1461740</v>
      </c>
      <c r="G11" s="25">
        <v>1565200</v>
      </c>
    </row>
    <row r="12" spans="1:7" ht="30.75" thickBot="1">
      <c r="A12" s="11" t="s">
        <v>22</v>
      </c>
      <c r="B12" s="26">
        <v>102.7</v>
      </c>
      <c r="C12" s="26">
        <v>102.4</v>
      </c>
      <c r="D12" s="26">
        <v>102.8</v>
      </c>
      <c r="E12" s="26">
        <v>102.5</v>
      </c>
      <c r="F12" s="26">
        <v>102.5</v>
      </c>
      <c r="G12" s="26">
        <v>103</v>
      </c>
    </row>
    <row r="13" spans="1:7" ht="49.5" customHeight="1" thickBot="1">
      <c r="A13" s="11" t="s">
        <v>23</v>
      </c>
      <c r="B13" s="27">
        <v>101.7</v>
      </c>
      <c r="C13" s="27">
        <v>102</v>
      </c>
      <c r="D13" s="27">
        <v>102.3</v>
      </c>
      <c r="E13" s="27">
        <v>102.7</v>
      </c>
      <c r="F13" s="27">
        <v>103.2</v>
      </c>
      <c r="G13" s="27">
        <v>103.5</v>
      </c>
    </row>
    <row r="14" spans="1:7" ht="26.25" customHeight="1" thickBot="1">
      <c r="A14" s="4" t="s">
        <v>1</v>
      </c>
      <c r="B14" s="16">
        <v>1317656.3999999999</v>
      </c>
      <c r="C14" s="16">
        <v>1324244.7</v>
      </c>
      <c r="D14" s="16">
        <v>1330865.8999999999</v>
      </c>
      <c r="E14" s="16">
        <v>1337520.2</v>
      </c>
      <c r="F14" s="16">
        <v>1344207.8</v>
      </c>
      <c r="G14" s="16">
        <v>1350928.9</v>
      </c>
    </row>
    <row r="15" spans="1:7" ht="33" customHeight="1" thickBot="1">
      <c r="A15" s="4" t="s">
        <v>24</v>
      </c>
      <c r="B15" s="18">
        <f>32840/1000</f>
        <v>32.840000000000003</v>
      </c>
      <c r="C15" s="18">
        <f>32601/1000</f>
        <v>32.600999999999999</v>
      </c>
      <c r="D15" s="18">
        <f>32378/1000</f>
        <v>32.378</v>
      </c>
      <c r="E15" s="18">
        <f>32168/1000</f>
        <v>32.167999999999999</v>
      </c>
      <c r="F15" s="18">
        <f>31965/1000</f>
        <v>31.965</v>
      </c>
      <c r="G15" s="18">
        <f>31765/1000</f>
        <v>31.765000000000001</v>
      </c>
    </row>
    <row r="16" spans="1:7" ht="15.75">
      <c r="A16" s="2"/>
    </row>
    <row r="26" spans="1:4">
      <c r="D26" s="9"/>
    </row>
    <row r="27" spans="1:4">
      <c r="D27" s="9"/>
    </row>
    <row r="28" spans="1:4">
      <c r="A28" s="7"/>
    </row>
  </sheetData>
  <mergeCells count="10">
    <mergeCell ref="A8:G8"/>
    <mergeCell ref="A1:G1"/>
    <mergeCell ref="A9:A10"/>
    <mergeCell ref="B9:B10"/>
    <mergeCell ref="C9:G9"/>
    <mergeCell ref="D2:G2"/>
    <mergeCell ref="D3:G3"/>
    <mergeCell ref="D4:G4"/>
    <mergeCell ref="D5:G5"/>
    <mergeCell ref="D6:G6"/>
  </mergeCells>
  <pageMargins left="1.1023622047244095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Normal="100" zoomScaleSheetLayoutView="100" workbookViewId="0">
      <selection activeCell="E8" sqref="E8"/>
    </sheetView>
  </sheetViews>
  <sheetFormatPr defaultRowHeight="15"/>
  <cols>
    <col min="1" max="1" width="41.7109375" customWidth="1"/>
    <col min="2" max="7" width="13.42578125" customWidth="1"/>
  </cols>
  <sheetData>
    <row r="1" spans="1:7">
      <c r="E1" s="42" t="s">
        <v>53</v>
      </c>
      <c r="F1" s="42"/>
      <c r="G1" s="42"/>
    </row>
    <row r="2" spans="1:7">
      <c r="E2" s="42" t="s">
        <v>54</v>
      </c>
      <c r="F2" s="42"/>
      <c r="G2" s="42"/>
    </row>
    <row r="3" spans="1:7">
      <c r="E3" s="42" t="s">
        <v>55</v>
      </c>
      <c r="F3" s="42"/>
      <c r="G3" s="42"/>
    </row>
    <row r="4" spans="1:7">
      <c r="E4" s="42" t="s">
        <v>60</v>
      </c>
      <c r="F4" s="42"/>
      <c r="G4" s="42"/>
    </row>
    <row r="5" spans="1:7">
      <c r="E5" s="42" t="s">
        <v>57</v>
      </c>
      <c r="F5" s="42"/>
      <c r="G5" s="42"/>
    </row>
    <row r="6" spans="1:7" ht="28.5" customHeight="1">
      <c r="A6" s="32"/>
      <c r="B6" s="32"/>
      <c r="C6" s="32"/>
      <c r="D6" s="32"/>
      <c r="E6" s="32"/>
      <c r="F6" s="32"/>
      <c r="G6" s="32"/>
    </row>
    <row r="7" spans="1:7" ht="68.25" customHeight="1">
      <c r="A7" s="43" t="s">
        <v>37</v>
      </c>
      <c r="B7" s="43"/>
      <c r="C7" s="43"/>
      <c r="D7" s="43"/>
      <c r="E7" s="43"/>
      <c r="F7" s="43"/>
      <c r="G7" s="43"/>
    </row>
    <row r="8" spans="1:7" ht="16.5" thickBot="1">
      <c r="A8" s="12"/>
      <c r="B8" s="12"/>
      <c r="C8" s="12"/>
      <c r="D8" s="12"/>
      <c r="E8" s="12"/>
      <c r="F8" s="44" t="s">
        <v>34</v>
      </c>
      <c r="G8" s="45"/>
    </row>
    <row r="9" spans="1:7" ht="15.75" thickBot="1">
      <c r="A9" s="33" t="s">
        <v>0</v>
      </c>
      <c r="B9" s="33" t="s">
        <v>45</v>
      </c>
      <c r="C9" s="36" t="s">
        <v>33</v>
      </c>
      <c r="D9" s="37"/>
      <c r="E9" s="37"/>
      <c r="F9" s="37"/>
      <c r="G9" s="38"/>
    </row>
    <row r="10" spans="1:7" ht="15.75" thickBot="1">
      <c r="A10" s="34"/>
      <c r="B10" s="35"/>
      <c r="C10" s="3" t="s">
        <v>29</v>
      </c>
      <c r="D10" s="3" t="s">
        <v>30</v>
      </c>
      <c r="E10" s="3" t="s">
        <v>31</v>
      </c>
      <c r="F10" s="3" t="s">
        <v>32</v>
      </c>
      <c r="G10" s="3" t="s">
        <v>46</v>
      </c>
    </row>
    <row r="11" spans="1:7" s="23" customFormat="1" ht="15.75" thickBot="1">
      <c r="A11" s="21" t="s">
        <v>2</v>
      </c>
      <c r="B11" s="22">
        <f>B12+B16+B17</f>
        <v>242355.89999999997</v>
      </c>
      <c r="C11" s="22">
        <f t="shared" ref="C11:D11" si="0">C12+C16+C17</f>
        <v>249105.90000000002</v>
      </c>
      <c r="D11" s="22">
        <f t="shared" si="0"/>
        <v>253864.40000000002</v>
      </c>
      <c r="E11" s="22">
        <v>253864.40000000002</v>
      </c>
      <c r="F11" s="22">
        <v>253864.40000000002</v>
      </c>
      <c r="G11" s="22">
        <v>253864.40000000002</v>
      </c>
    </row>
    <row r="12" spans="1:7" ht="30" customHeight="1" thickBot="1">
      <c r="A12" s="4" t="s">
        <v>3</v>
      </c>
      <c r="B12" s="15">
        <v>95285.9</v>
      </c>
      <c r="C12" s="15">
        <v>98643.1</v>
      </c>
      <c r="D12" s="15">
        <v>101742.3</v>
      </c>
      <c r="E12" s="15">
        <v>101742.3</v>
      </c>
      <c r="F12" s="15">
        <v>101742.3</v>
      </c>
      <c r="G12" s="15">
        <v>101742.3</v>
      </c>
    </row>
    <row r="13" spans="1:7" ht="21" customHeight="1" thickBot="1">
      <c r="A13" s="4" t="s">
        <v>4</v>
      </c>
      <c r="B13" s="15">
        <v>51746.3</v>
      </c>
      <c r="C13" s="15">
        <v>54178.400000000001</v>
      </c>
      <c r="D13" s="15">
        <v>56237.2</v>
      </c>
      <c r="E13" s="15">
        <v>56237.2</v>
      </c>
      <c r="F13" s="15">
        <v>56237.2</v>
      </c>
      <c r="G13" s="15">
        <v>56237.2</v>
      </c>
    </row>
    <row r="14" spans="1:7" ht="20.25" customHeight="1" thickBot="1">
      <c r="A14" s="10" t="s">
        <v>5</v>
      </c>
      <c r="B14" s="15">
        <v>3839.6</v>
      </c>
      <c r="C14" s="15">
        <v>3970.7</v>
      </c>
      <c r="D14" s="15">
        <v>4201.1000000000004</v>
      </c>
      <c r="E14" s="15">
        <v>4201.1000000000004</v>
      </c>
      <c r="F14" s="15">
        <v>4201.1000000000004</v>
      </c>
      <c r="G14" s="15">
        <v>4201.1000000000004</v>
      </c>
    </row>
    <row r="15" spans="1:7" ht="18.75" customHeight="1" thickBot="1">
      <c r="A15" s="4" t="s">
        <v>6</v>
      </c>
      <c r="B15" s="15">
        <v>39700</v>
      </c>
      <c r="C15" s="15">
        <v>40494</v>
      </c>
      <c r="D15" s="15">
        <v>41304</v>
      </c>
      <c r="E15" s="15">
        <v>41304</v>
      </c>
      <c r="F15" s="15">
        <v>41304</v>
      </c>
      <c r="G15" s="15">
        <v>41304</v>
      </c>
    </row>
    <row r="16" spans="1:7" ht="32.25" customHeight="1" thickBot="1">
      <c r="A16" s="4" t="s">
        <v>7</v>
      </c>
      <c r="B16" s="15">
        <v>53125.2</v>
      </c>
      <c r="C16" s="15">
        <v>54658.1</v>
      </c>
      <c r="D16" s="15">
        <v>56446.3</v>
      </c>
      <c r="E16" s="15">
        <v>56446.3</v>
      </c>
      <c r="F16" s="15">
        <v>56446.3</v>
      </c>
      <c r="G16" s="15">
        <v>56446.3</v>
      </c>
    </row>
    <row r="17" spans="1:7" ht="24.75" customHeight="1" thickBot="1">
      <c r="A17" s="4" t="s">
        <v>8</v>
      </c>
      <c r="B17" s="15">
        <v>93944.8</v>
      </c>
      <c r="C17" s="15">
        <v>95804.7</v>
      </c>
      <c r="D17" s="15">
        <v>95675.8</v>
      </c>
      <c r="E17" s="15">
        <v>95675.8</v>
      </c>
      <c r="F17" s="15">
        <v>95675.8</v>
      </c>
      <c r="G17" s="15">
        <v>95675.8</v>
      </c>
    </row>
    <row r="18" spans="1:7" ht="36.75" customHeight="1" thickBot="1">
      <c r="A18" s="4" t="s">
        <v>9</v>
      </c>
      <c r="B18" s="15">
        <f>SUM(B19:B22)</f>
        <v>33581.4</v>
      </c>
      <c r="C18" s="15">
        <f t="shared" ref="C18:D18" si="1">SUM(C19:C22)</f>
        <v>33798.400000000001</v>
      </c>
      <c r="D18" s="15">
        <f t="shared" si="1"/>
        <v>31818.9</v>
      </c>
      <c r="E18" s="15">
        <v>31818.9</v>
      </c>
      <c r="F18" s="15">
        <v>31818.9</v>
      </c>
      <c r="G18" s="15">
        <v>31818.9</v>
      </c>
    </row>
    <row r="19" spans="1:7" ht="15.75" thickBot="1">
      <c r="A19" s="4" t="s">
        <v>10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ht="18.75" customHeight="1" thickBot="1">
      <c r="A20" s="4" t="s">
        <v>11</v>
      </c>
      <c r="B20" s="15">
        <v>31677.3</v>
      </c>
      <c r="C20" s="15">
        <v>31818.9</v>
      </c>
      <c r="D20" s="15">
        <v>31818.9</v>
      </c>
      <c r="E20" s="15">
        <v>31818.9</v>
      </c>
      <c r="F20" s="15">
        <v>31818.9</v>
      </c>
      <c r="G20" s="15">
        <v>31818.9</v>
      </c>
    </row>
    <row r="21" spans="1:7" ht="17.25" customHeight="1" thickBot="1">
      <c r="A21" s="4" t="s">
        <v>12</v>
      </c>
      <c r="B21" s="15">
        <v>1904.1</v>
      </c>
      <c r="C21" s="15">
        <v>1979.5</v>
      </c>
      <c r="D21" s="15">
        <v>0</v>
      </c>
      <c r="E21" s="15">
        <v>0</v>
      </c>
      <c r="F21" s="15">
        <v>0</v>
      </c>
      <c r="G21" s="15">
        <v>0</v>
      </c>
    </row>
    <row r="22" spans="1:7" ht="20.25" customHeight="1" thickBot="1">
      <c r="A22" s="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s="23" customFormat="1" ht="15.75" thickBot="1">
      <c r="A23" s="21" t="s">
        <v>14</v>
      </c>
      <c r="B23" s="22">
        <f>Прил.6!D14</f>
        <v>250054.1</v>
      </c>
      <c r="C23" s="22">
        <f>Прил.6!E14</f>
        <v>257293.1</v>
      </c>
      <c r="D23" s="22">
        <f>Прил.6!F14</f>
        <v>269683.30000000005</v>
      </c>
      <c r="E23" s="22">
        <f>Прил.6!G14</f>
        <v>269683.30000000005</v>
      </c>
      <c r="F23" s="22">
        <f>Прил.6!H14</f>
        <v>269683.30000000005</v>
      </c>
      <c r="G23" s="22">
        <f>Прил.6!I14</f>
        <v>269683.30000000005</v>
      </c>
    </row>
    <row r="24" spans="1:7" s="17" customFormat="1" ht="24.75" customHeight="1" thickBot="1">
      <c r="A24" s="10" t="s">
        <v>15</v>
      </c>
      <c r="B24" s="16">
        <f>B11-B23</f>
        <v>-7698.2000000000407</v>
      </c>
      <c r="C24" s="16">
        <f>C11-C23</f>
        <v>-8187.1999999999825</v>
      </c>
      <c r="D24" s="16">
        <f t="shared" ref="D24:G24" si="2">D11-D23</f>
        <v>-15818.900000000023</v>
      </c>
      <c r="E24" s="16">
        <f t="shared" si="2"/>
        <v>-15818.900000000023</v>
      </c>
      <c r="F24" s="16">
        <f t="shared" si="2"/>
        <v>-15818.900000000023</v>
      </c>
      <c r="G24" s="16">
        <f t="shared" si="2"/>
        <v>-15818.900000000023</v>
      </c>
    </row>
    <row r="25" spans="1:7" s="17" customFormat="1" ht="15.75" thickBot="1">
      <c r="A25" s="10" t="s">
        <v>16</v>
      </c>
      <c r="B25" s="16">
        <f>(0-B24)/(B12+B16)*100</f>
        <v>5.1870783250040207</v>
      </c>
      <c r="C25" s="16">
        <f>(0-C24)/(C12+C16)*100</f>
        <v>5.3405974643381668</v>
      </c>
      <c r="D25" s="16">
        <f t="shared" ref="D25:G25" si="3">(0-D24)/(D12+D16)*100</f>
        <v>10.000025286272225</v>
      </c>
      <c r="E25" s="16">
        <f t="shared" si="3"/>
        <v>10.000025286272225</v>
      </c>
      <c r="F25" s="16">
        <f t="shared" si="3"/>
        <v>10.000025286272225</v>
      </c>
      <c r="G25" s="16">
        <f t="shared" si="3"/>
        <v>10.000025286272225</v>
      </c>
    </row>
  </sheetData>
  <mergeCells count="11">
    <mergeCell ref="A6:G6"/>
    <mergeCell ref="A7:G7"/>
    <mergeCell ref="A9:A10"/>
    <mergeCell ref="B9:B10"/>
    <mergeCell ref="C9:G9"/>
    <mergeCell ref="F8:G8"/>
    <mergeCell ref="E1:G1"/>
    <mergeCell ref="E2:G2"/>
    <mergeCell ref="E3:G3"/>
    <mergeCell ref="E4:G4"/>
    <mergeCell ref="E5:G5"/>
  </mergeCells>
  <pageMargins left="1.1023622047244095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Normal="100" zoomScaleSheetLayoutView="100" workbookViewId="0">
      <selection activeCell="F6" sqref="F6:I6"/>
    </sheetView>
  </sheetViews>
  <sheetFormatPr defaultRowHeight="15"/>
  <cols>
    <col min="1" max="1" width="19.85546875" customWidth="1"/>
    <col min="2" max="2" width="13.7109375" customWidth="1"/>
    <col min="3" max="3" width="17.5703125" customWidth="1"/>
    <col min="4" max="4" width="13.5703125" customWidth="1"/>
    <col min="5" max="5" width="13.140625" customWidth="1"/>
    <col min="6" max="6" width="12.5703125" customWidth="1"/>
    <col min="7" max="7" width="11.140625" customWidth="1"/>
    <col min="8" max="8" width="12" customWidth="1"/>
    <col min="9" max="9" width="12.28515625" customWidth="1"/>
  </cols>
  <sheetData>
    <row r="1" spans="1:9" ht="1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9" ht="15" customHeight="1">
      <c r="A2" s="29"/>
      <c r="B2" s="29"/>
      <c r="C2" s="29"/>
      <c r="D2" s="29"/>
      <c r="E2" s="29"/>
      <c r="F2" s="39" t="s">
        <v>53</v>
      </c>
      <c r="G2" s="39"/>
      <c r="H2" s="39"/>
      <c r="I2" s="39"/>
    </row>
    <row r="3" spans="1:9" ht="15" customHeight="1">
      <c r="A3" s="29"/>
      <c r="B3" s="29"/>
      <c r="C3" s="29"/>
      <c r="D3" s="29"/>
      <c r="E3" s="29"/>
      <c r="F3" s="39" t="s">
        <v>54</v>
      </c>
      <c r="G3" s="39"/>
      <c r="H3" s="39"/>
      <c r="I3" s="39"/>
    </row>
    <row r="4" spans="1:9" ht="15" customHeight="1">
      <c r="A4" s="29"/>
      <c r="B4" s="29"/>
      <c r="C4" s="29"/>
      <c r="D4" s="29"/>
      <c r="E4" s="29"/>
      <c r="F4" s="39" t="s">
        <v>55</v>
      </c>
      <c r="G4" s="39"/>
      <c r="H4" s="39"/>
      <c r="I4" s="39"/>
    </row>
    <row r="5" spans="1:9" ht="15" customHeight="1">
      <c r="A5" s="29"/>
      <c r="B5" s="29"/>
      <c r="C5" s="29"/>
      <c r="D5" s="29"/>
      <c r="E5" s="29"/>
      <c r="F5" s="39" t="s">
        <v>60</v>
      </c>
      <c r="G5" s="39"/>
      <c r="H5" s="39"/>
      <c r="I5" s="39"/>
    </row>
    <row r="6" spans="1:9" ht="15" customHeight="1">
      <c r="A6" s="29"/>
      <c r="B6" s="29"/>
      <c r="C6" s="29"/>
      <c r="D6" s="29"/>
      <c r="E6" s="29"/>
      <c r="F6" s="40" t="s">
        <v>58</v>
      </c>
      <c r="G6" s="41"/>
      <c r="H6" s="41"/>
      <c r="I6" s="41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 ht="67.5" customHeight="1">
      <c r="A8" s="46" t="s">
        <v>36</v>
      </c>
      <c r="B8" s="47"/>
      <c r="C8" s="47"/>
      <c r="D8" s="47"/>
      <c r="E8" s="47"/>
      <c r="F8" s="47"/>
      <c r="G8" s="47"/>
      <c r="H8" s="47"/>
      <c r="I8" s="47"/>
    </row>
    <row r="9" spans="1:9" ht="16.5" thickBot="1">
      <c r="H9" s="44" t="s">
        <v>34</v>
      </c>
      <c r="I9" s="45"/>
    </row>
    <row r="10" spans="1:9" ht="33" customHeight="1" thickBot="1">
      <c r="A10" s="33" t="s">
        <v>0</v>
      </c>
      <c r="B10" s="33" t="s">
        <v>48</v>
      </c>
      <c r="C10" s="33" t="s">
        <v>47</v>
      </c>
      <c r="D10" s="33" t="s">
        <v>45</v>
      </c>
      <c r="E10" s="49" t="s">
        <v>33</v>
      </c>
      <c r="F10" s="50"/>
      <c r="G10" s="50"/>
      <c r="H10" s="50"/>
      <c r="I10" s="51"/>
    </row>
    <row r="11" spans="1:9" ht="33" customHeight="1" thickBot="1">
      <c r="A11" s="48"/>
      <c r="B11" s="48"/>
      <c r="C11" s="48"/>
      <c r="D11" s="48"/>
      <c r="E11" s="3" t="s">
        <v>29</v>
      </c>
      <c r="F11" s="3" t="s">
        <v>30</v>
      </c>
      <c r="G11" s="3" t="s">
        <v>31</v>
      </c>
      <c r="H11" s="3" t="s">
        <v>32</v>
      </c>
      <c r="I11" s="3" t="s">
        <v>46</v>
      </c>
    </row>
    <row r="12" spans="1:9" s="23" customFormat="1" ht="24.75" customHeight="1" thickBot="1">
      <c r="A12" s="21" t="s">
        <v>17</v>
      </c>
      <c r="B12" s="24">
        <v>322045.5</v>
      </c>
      <c r="C12" s="24">
        <v>332970.7</v>
      </c>
      <c r="D12" s="24">
        <v>242355.9</v>
      </c>
      <c r="E12" s="24">
        <v>249105.9</v>
      </c>
      <c r="F12" s="24">
        <v>253864.4</v>
      </c>
      <c r="G12" s="24">
        <v>253864.4</v>
      </c>
      <c r="H12" s="24">
        <v>253864.4</v>
      </c>
      <c r="I12" s="24">
        <v>253864.4</v>
      </c>
    </row>
    <row r="13" spans="1:9" s="17" customFormat="1" ht="15.75" thickBot="1">
      <c r="A13" s="10" t="s">
        <v>18</v>
      </c>
      <c r="B13" s="28">
        <f>B12/(985515*1000)*100</f>
        <v>3.2677889225430357E-2</v>
      </c>
      <c r="C13" s="28">
        <f>C12/(1055720*1000)*100</f>
        <v>3.1539679081574665E-2</v>
      </c>
      <c r="D13" s="28">
        <f>Прил.6!D12/('Прил 1'!B11*1000)*100</f>
        <v>2.1483166684395278E-2</v>
      </c>
      <c r="E13" s="28">
        <f>Прил.6!E12/('Прил 1'!C11*1000)*100</f>
        <v>2.0681441938081677E-2</v>
      </c>
      <c r="F13" s="28">
        <f>Прил.6!F12/('Прил 1'!D11*1000)*100</f>
        <v>1.9722525210149316E-2</v>
      </c>
      <c r="G13" s="28">
        <f>Прил.6!G12/('Прил 1'!E11*1000)*100</f>
        <v>1.8504854652010381E-2</v>
      </c>
      <c r="H13" s="28">
        <f>Прил.6!H12/('Прил 1'!F11*1000)*100</f>
        <v>1.7367274617921109E-2</v>
      </c>
      <c r="I13" s="28">
        <f>Прил.6!I12/('Прил 1'!G11*1000)*100</f>
        <v>1.6219294658829542E-2</v>
      </c>
    </row>
    <row r="14" spans="1:9" s="23" customFormat="1" ht="15.75" thickBot="1">
      <c r="A14" s="21" t="s">
        <v>19</v>
      </c>
      <c r="B14" s="24">
        <v>301877.90000000002</v>
      </c>
      <c r="C14" s="24">
        <f>Прил.7!B13</f>
        <v>359799.60000000003</v>
      </c>
      <c r="D14" s="24">
        <f>Прил.7!C13</f>
        <v>250054.1</v>
      </c>
      <c r="E14" s="24">
        <f>Прил.7!D13</f>
        <v>257293.1</v>
      </c>
      <c r="F14" s="24">
        <f>Прил.7!E13</f>
        <v>269683.30000000005</v>
      </c>
      <c r="G14" s="24">
        <f>Прил.7!F13</f>
        <v>269683.30000000005</v>
      </c>
      <c r="H14" s="24">
        <f>Прил.7!G13</f>
        <v>269683.30000000005</v>
      </c>
      <c r="I14" s="24">
        <f>Прил.7!H13</f>
        <v>269683.30000000005</v>
      </c>
    </row>
    <row r="15" spans="1:9" s="17" customFormat="1" ht="15.75" thickBot="1">
      <c r="A15" s="10" t="s">
        <v>18</v>
      </c>
      <c r="B15" s="28">
        <f>B14/(985515*1000)*100</f>
        <v>3.063148709050598E-2</v>
      </c>
      <c r="C15" s="28">
        <f>C14/(1055720*1000)*100</f>
        <v>3.4080968438601145E-2</v>
      </c>
      <c r="D15" s="28">
        <f>D14/('Прил 1'!B11*1000)*100</f>
        <v>2.2165558628514697E-2</v>
      </c>
      <c r="E15" s="28">
        <f>E14/('Прил 1'!C11*1000)*100</f>
        <v>2.1361165306478261E-2</v>
      </c>
      <c r="F15" s="28">
        <f>F14/('Прил 1'!D11*1000)*100</f>
        <v>2.0951483087058537E-2</v>
      </c>
      <c r="G15" s="28">
        <f>G14/('Прил 1'!E11*1000)*100</f>
        <v>1.9657936554217575E-2</v>
      </c>
      <c r="H15" s="28">
        <f>H14/('Прил 1'!F11*1000)*100</f>
        <v>1.8449471178184906E-2</v>
      </c>
      <c r="I15" s="28">
        <f>I14/('Прил 1'!G11*1000)*100</f>
        <v>1.7229957832864812E-2</v>
      </c>
    </row>
    <row r="16" spans="1:9" s="23" customFormat="1" ht="35.25" customHeight="1" thickBot="1">
      <c r="A16" s="21" t="s">
        <v>20</v>
      </c>
      <c r="B16" s="24">
        <f>B12-B14</f>
        <v>20167.599999999977</v>
      </c>
      <c r="C16" s="24">
        <f>C12-C14</f>
        <v>-26828.900000000023</v>
      </c>
      <c r="D16" s="24">
        <f>D12-D14</f>
        <v>-7698.2000000000116</v>
      </c>
      <c r="E16" s="24">
        <f>E12-E14</f>
        <v>-8187.2000000000116</v>
      </c>
      <c r="F16" s="24">
        <f>F12-F14</f>
        <v>-15818.900000000052</v>
      </c>
      <c r="G16" s="24">
        <f t="shared" ref="G16:I16" si="0">G12-G14</f>
        <v>-15818.900000000052</v>
      </c>
      <c r="H16" s="24">
        <f t="shared" si="0"/>
        <v>-15818.900000000052</v>
      </c>
      <c r="I16" s="24">
        <f t="shared" si="0"/>
        <v>-15818.900000000052</v>
      </c>
    </row>
    <row r="17" spans="1:9" s="17" customFormat="1" ht="15.75" thickBot="1">
      <c r="A17" s="10" t="s">
        <v>18</v>
      </c>
      <c r="B17" s="28">
        <f>B16/(985515*1000)*100</f>
        <v>2.0464021349243773E-3</v>
      </c>
      <c r="C17" s="28">
        <f>C16/(1055720*1000)*100</f>
        <v>-2.5412893570264865E-3</v>
      </c>
      <c r="D17" s="28">
        <f>D16/('Прил 1'!B11*1000)*100</f>
        <v>-6.8239194411942095E-4</v>
      </c>
      <c r="E17" s="28">
        <f>E16/('Прил 1'!C11*1000)*100</f>
        <v>-6.7972336839658377E-4</v>
      </c>
      <c r="F17" s="28">
        <f>F16/('Прил 1'!D11*1000)*100</f>
        <v>-1.2289578769092166E-3</v>
      </c>
      <c r="G17" s="28">
        <f>G16/('Прил 1'!E11*1000)*100</f>
        <v>-1.153081902207194E-3</v>
      </c>
      <c r="H17" s="28">
        <f>H16/('Прил 1'!F11*1000)*100</f>
        <v>-1.0821965602637988E-3</v>
      </c>
      <c r="I17" s="28">
        <f>I16/('Прил 1'!G11*1000)*100</f>
        <v>-1.0106631740352703E-3</v>
      </c>
    </row>
    <row r="18" spans="1:9" s="23" customFormat="1" ht="27.75" customHeight="1" thickBot="1">
      <c r="A18" s="21" t="s">
        <v>21</v>
      </c>
      <c r="B18" s="24">
        <v>28571.4</v>
      </c>
      <c r="C18" s="24">
        <f>B18-B20</f>
        <v>21428.600000000002</v>
      </c>
      <c r="D18" s="24">
        <f>C18-B20-0.1</f>
        <v>14285.700000000003</v>
      </c>
      <c r="E18" s="24">
        <f>D18-B20</f>
        <v>7142.9000000000024</v>
      </c>
      <c r="F18" s="24">
        <f>E18-B20-0.1</f>
        <v>2.1827817331399046E-12</v>
      </c>
      <c r="G18" s="24">
        <v>0</v>
      </c>
      <c r="H18" s="24">
        <v>0</v>
      </c>
      <c r="I18" s="24">
        <v>0</v>
      </c>
    </row>
    <row r="19" spans="1:9" s="17" customFormat="1" ht="24" customHeight="1" thickBot="1">
      <c r="A19" s="10" t="s">
        <v>18</v>
      </c>
      <c r="B19" s="28">
        <f>B18/(985515*1000)*100</f>
        <v>2.8991339553431457E-3</v>
      </c>
      <c r="C19" s="28">
        <f>C18/(1055720*1000)*100</f>
        <v>2.0297616792331304E-3</v>
      </c>
      <c r="D19" s="28">
        <f>D18/('Прил 1'!B11*1000)*100</f>
        <v>1.266328050207425E-3</v>
      </c>
      <c r="E19" s="28">
        <f>E18/('Прил 1'!C11*1000)*100</f>
        <v>5.9302277312389489E-4</v>
      </c>
      <c r="F19" s="28">
        <f>F18/('Прил 1'!D11*1000)*100</f>
        <v>1.6957859298154916E-19</v>
      </c>
      <c r="G19" s="28">
        <f>G18/('Прил 1'!E11*1000)*100</f>
        <v>0</v>
      </c>
      <c r="H19" s="28">
        <f>H18/('Прил 1'!F11*1000)*100</f>
        <v>0</v>
      </c>
      <c r="I19" s="28">
        <f>I18/('Прил 1'!G11*1000)*100</f>
        <v>0</v>
      </c>
    </row>
    <row r="20" spans="1:9" hidden="1">
      <c r="B20">
        <v>7142.8</v>
      </c>
    </row>
  </sheetData>
  <mergeCells count="13">
    <mergeCell ref="A1:I1"/>
    <mergeCell ref="A8:I8"/>
    <mergeCell ref="B10:B11"/>
    <mergeCell ref="C10:C11"/>
    <mergeCell ref="A10:A11"/>
    <mergeCell ref="D10:D11"/>
    <mergeCell ref="E10:I10"/>
    <mergeCell ref="H9:I9"/>
    <mergeCell ref="F2:I2"/>
    <mergeCell ref="F3:I3"/>
    <mergeCell ref="F4:I4"/>
    <mergeCell ref="F5:I5"/>
    <mergeCell ref="F6:I6"/>
  </mergeCells>
  <pageMargins left="1.1023622047244095" right="0.31496062992125984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view="pageBreakPreview" zoomScaleNormal="100" zoomScaleSheetLayoutView="100" workbookViewId="0">
      <selection activeCell="A9" sqref="A9:G9"/>
    </sheetView>
  </sheetViews>
  <sheetFormatPr defaultRowHeight="15"/>
  <cols>
    <col min="1" max="1" width="32.28515625" customWidth="1"/>
    <col min="2" max="2" width="17.28515625" customWidth="1"/>
    <col min="3" max="3" width="12.85546875" customWidth="1"/>
    <col min="4" max="5" width="10.42578125" style="17" customWidth="1"/>
    <col min="6" max="7" width="10.42578125" customWidth="1"/>
  </cols>
  <sheetData>
    <row r="2" spans="1:8" ht="15.75">
      <c r="A2" s="52"/>
      <c r="B2" s="52"/>
      <c r="C2" s="52"/>
      <c r="D2" s="52"/>
      <c r="E2" s="52"/>
      <c r="F2" s="52"/>
      <c r="G2" s="52"/>
    </row>
    <row r="3" spans="1:8" ht="15.75">
      <c r="A3" s="30"/>
      <c r="B3" s="30"/>
      <c r="C3" s="30"/>
      <c r="D3" s="56" t="s">
        <v>53</v>
      </c>
      <c r="E3" s="56"/>
      <c r="F3" s="56"/>
      <c r="G3" s="56"/>
      <c r="H3" s="56"/>
    </row>
    <row r="4" spans="1:8" ht="15.75">
      <c r="A4" s="30"/>
      <c r="B4" s="30"/>
      <c r="C4" s="30"/>
      <c r="D4" s="56" t="s">
        <v>54</v>
      </c>
      <c r="E4" s="56"/>
      <c r="F4" s="56"/>
      <c r="G4" s="56"/>
      <c r="H4" s="56"/>
    </row>
    <row r="5" spans="1:8" ht="15.75">
      <c r="A5" s="30"/>
      <c r="B5" s="30"/>
      <c r="C5" s="30"/>
      <c r="D5" s="57" t="s">
        <v>55</v>
      </c>
      <c r="E5" s="57"/>
      <c r="F5" s="57"/>
      <c r="G5" s="57"/>
      <c r="H5" s="57"/>
    </row>
    <row r="6" spans="1:8" ht="15.75">
      <c r="A6" s="30"/>
      <c r="B6" s="30"/>
      <c r="C6" s="30"/>
      <c r="D6" s="56" t="s">
        <v>60</v>
      </c>
      <c r="E6" s="56"/>
      <c r="F6" s="56"/>
      <c r="G6" s="56"/>
      <c r="H6" s="56"/>
    </row>
    <row r="7" spans="1:8" ht="15.75">
      <c r="A7" s="30"/>
      <c r="B7" s="30"/>
      <c r="C7" s="30"/>
      <c r="D7" s="56" t="s">
        <v>59</v>
      </c>
      <c r="E7" s="56"/>
      <c r="F7" s="56"/>
      <c r="G7" s="56"/>
      <c r="H7" s="56"/>
    </row>
    <row r="8" spans="1:8" ht="15.75">
      <c r="A8" s="1"/>
    </row>
    <row r="9" spans="1:8" s="5" customFormat="1" ht="89.25" customHeight="1">
      <c r="A9" s="53" t="s">
        <v>35</v>
      </c>
      <c r="B9" s="54"/>
      <c r="C9" s="54"/>
      <c r="D9" s="54"/>
      <c r="E9" s="54"/>
      <c r="F9" s="54"/>
      <c r="G9" s="54"/>
    </row>
    <row r="10" spans="1:8" s="5" customFormat="1" ht="16.5" thickBot="1">
      <c r="A10" s="13"/>
      <c r="B10" s="14"/>
      <c r="C10" s="14"/>
      <c r="D10" s="19"/>
      <c r="E10" s="19"/>
      <c r="F10" s="14"/>
      <c r="G10" s="44" t="s">
        <v>34</v>
      </c>
      <c r="H10" s="45"/>
    </row>
    <row r="11" spans="1:8" ht="24" customHeight="1" thickBot="1">
      <c r="A11" s="33" t="s">
        <v>0</v>
      </c>
      <c r="B11" s="33" t="s">
        <v>47</v>
      </c>
      <c r="C11" s="33" t="s">
        <v>45</v>
      </c>
      <c r="D11" s="49" t="s">
        <v>33</v>
      </c>
      <c r="E11" s="50"/>
      <c r="F11" s="50"/>
      <c r="G11" s="50"/>
      <c r="H11" s="51"/>
    </row>
    <row r="12" spans="1:8" ht="32.25" customHeight="1" thickBot="1">
      <c r="A12" s="55"/>
      <c r="B12" s="48"/>
      <c r="C12" s="48"/>
      <c r="D12" s="20" t="s">
        <v>29</v>
      </c>
      <c r="E12" s="20" t="s">
        <v>30</v>
      </c>
      <c r="F12" s="3" t="s">
        <v>31</v>
      </c>
      <c r="G12" s="3" t="s">
        <v>32</v>
      </c>
      <c r="H12" s="3" t="s">
        <v>46</v>
      </c>
    </row>
    <row r="13" spans="1:8" s="23" customFormat="1" ht="42.75" customHeight="1" thickBot="1">
      <c r="A13" s="21" t="s">
        <v>25</v>
      </c>
      <c r="B13" s="22">
        <f>B14+B23</f>
        <v>359799.60000000003</v>
      </c>
      <c r="C13" s="22">
        <f>C14+C23</f>
        <v>250054.1</v>
      </c>
      <c r="D13" s="22">
        <f>D14+D23+D25</f>
        <v>257293.1</v>
      </c>
      <c r="E13" s="22">
        <f t="shared" ref="E13:H13" si="0">E14+E23+E25</f>
        <v>269683.30000000005</v>
      </c>
      <c r="F13" s="22">
        <f t="shared" si="0"/>
        <v>269683.30000000005</v>
      </c>
      <c r="G13" s="22">
        <f t="shared" si="0"/>
        <v>269683.30000000005</v>
      </c>
      <c r="H13" s="22">
        <f t="shared" si="0"/>
        <v>269683.30000000005</v>
      </c>
    </row>
    <row r="14" spans="1:8" ht="22.5" customHeight="1" thickBot="1">
      <c r="A14" s="4" t="s">
        <v>26</v>
      </c>
      <c r="B14" s="16">
        <f>SUM(B16:B22)</f>
        <v>312073.2</v>
      </c>
      <c r="C14" s="16">
        <f>SUM(C16:C22)</f>
        <v>201606.6</v>
      </c>
      <c r="D14" s="16">
        <f>SUM(D16:D22)</f>
        <v>205136.80000000002</v>
      </c>
      <c r="E14" s="16">
        <f>SUM(E16:E22)</f>
        <v>212605.30000000002</v>
      </c>
      <c r="F14" s="16">
        <f t="shared" ref="F14:H14" si="1">SUM(F16:F22)</f>
        <v>212605.30000000002</v>
      </c>
      <c r="G14" s="16">
        <f t="shared" si="1"/>
        <v>212605.30000000002</v>
      </c>
      <c r="H14" s="16">
        <f t="shared" si="1"/>
        <v>212605.30000000002</v>
      </c>
    </row>
    <row r="15" spans="1:8" ht="27.75" customHeight="1" thickBot="1">
      <c r="A15" s="4" t="s">
        <v>27</v>
      </c>
      <c r="B15" s="16">
        <f>B14/B13*100</f>
        <v>86.735282640669965</v>
      </c>
      <c r="C15" s="16">
        <f>C14/C13*100</f>
        <v>80.625192708297917</v>
      </c>
      <c r="D15" s="16">
        <f t="shared" ref="D15:H15" si="2">D14/D13*100</f>
        <v>79.728838433677396</v>
      </c>
      <c r="E15" s="16">
        <f t="shared" si="2"/>
        <v>78.835174443504656</v>
      </c>
      <c r="F15" s="16">
        <f t="shared" si="2"/>
        <v>78.835174443504656</v>
      </c>
      <c r="G15" s="16">
        <f t="shared" si="2"/>
        <v>78.835174443504656</v>
      </c>
      <c r="H15" s="16">
        <f t="shared" si="2"/>
        <v>78.835174443504656</v>
      </c>
    </row>
    <row r="16" spans="1:8" ht="114" customHeight="1" thickBot="1">
      <c r="A16" s="4" t="s">
        <v>39</v>
      </c>
      <c r="B16" s="16">
        <v>139712.79999999999</v>
      </c>
      <c r="C16" s="16">
        <v>75152.899999999994</v>
      </c>
      <c r="D16" s="16">
        <v>76708.100000000006</v>
      </c>
      <c r="E16" s="16">
        <v>80155.600000000006</v>
      </c>
      <c r="F16" s="16">
        <v>80155.600000000006</v>
      </c>
      <c r="G16" s="16">
        <v>80155.600000000006</v>
      </c>
      <c r="H16" s="16">
        <v>80155.600000000006</v>
      </c>
    </row>
    <row r="17" spans="1:8" ht="82.5" customHeight="1" thickBot="1">
      <c r="A17" s="4" t="s">
        <v>40</v>
      </c>
      <c r="B17" s="16">
        <v>116115.1</v>
      </c>
      <c r="C17" s="16">
        <v>91830.6</v>
      </c>
      <c r="D17" s="16">
        <v>93433.3</v>
      </c>
      <c r="E17" s="16">
        <v>96403.9</v>
      </c>
      <c r="F17" s="16">
        <v>96403.9</v>
      </c>
      <c r="G17" s="16">
        <v>96403.9</v>
      </c>
      <c r="H17" s="16">
        <v>96403.9</v>
      </c>
    </row>
    <row r="18" spans="1:8" ht="117" customHeight="1" thickBot="1">
      <c r="A18" s="4" t="s">
        <v>41</v>
      </c>
      <c r="B18" s="16">
        <v>12570</v>
      </c>
      <c r="C18" s="16">
        <v>10727</v>
      </c>
      <c r="D18" s="16">
        <v>10731.7</v>
      </c>
      <c r="E18" s="16">
        <v>10768.1</v>
      </c>
      <c r="F18" s="16">
        <v>10768.1</v>
      </c>
      <c r="G18" s="16">
        <v>10768.1</v>
      </c>
      <c r="H18" s="16">
        <v>10768.1</v>
      </c>
    </row>
    <row r="19" spans="1:8" ht="127.5" customHeight="1" thickBot="1">
      <c r="A19" s="4" t="s">
        <v>49</v>
      </c>
      <c r="B19" s="16">
        <v>24159.9</v>
      </c>
      <c r="C19" s="16">
        <v>3159.9</v>
      </c>
      <c r="D19" s="16">
        <v>3225.3</v>
      </c>
      <c r="E19" s="16">
        <v>3370.2</v>
      </c>
      <c r="F19" s="16">
        <v>3370.2</v>
      </c>
      <c r="G19" s="16">
        <v>3370.2</v>
      </c>
      <c r="H19" s="16">
        <v>3370.2</v>
      </c>
    </row>
    <row r="20" spans="1:8" ht="127.5" customHeight="1" thickBot="1">
      <c r="A20" s="4" t="s">
        <v>50</v>
      </c>
      <c r="B20" s="16">
        <v>0</v>
      </c>
      <c r="C20" s="16">
        <v>19864.2</v>
      </c>
      <c r="D20" s="16">
        <v>20148.3</v>
      </c>
      <c r="E20" s="16">
        <v>20977.4</v>
      </c>
      <c r="F20" s="16">
        <v>20977.4</v>
      </c>
      <c r="G20" s="16">
        <v>20977.4</v>
      </c>
      <c r="H20" s="16">
        <v>20977.4</v>
      </c>
    </row>
    <row r="21" spans="1:8" ht="73.5" customHeight="1" thickBot="1">
      <c r="A21" s="4" t="s">
        <v>51</v>
      </c>
      <c r="B21" s="16">
        <v>2117.1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ht="65.25" customHeight="1" thickBot="1">
      <c r="A22" s="4" t="s">
        <v>52</v>
      </c>
      <c r="B22" s="16">
        <v>17398.3</v>
      </c>
      <c r="C22" s="16">
        <v>872</v>
      </c>
      <c r="D22" s="16">
        <v>890.1</v>
      </c>
      <c r="E22" s="16">
        <v>930.1</v>
      </c>
      <c r="F22" s="16">
        <v>930.1</v>
      </c>
      <c r="G22" s="16">
        <v>930.1</v>
      </c>
      <c r="H22" s="16">
        <v>930.1</v>
      </c>
    </row>
    <row r="23" spans="1:8" ht="28.5" customHeight="1" thickBot="1">
      <c r="A23" s="4" t="s">
        <v>28</v>
      </c>
      <c r="B23" s="16">
        <f>47726.4</f>
        <v>47726.400000000001</v>
      </c>
      <c r="C23" s="16">
        <v>48447.5</v>
      </c>
      <c r="D23" s="16">
        <f>46721.7</f>
        <v>46721.7</v>
      </c>
      <c r="E23" s="16">
        <v>45490.3</v>
      </c>
      <c r="F23" s="16">
        <v>45490.3</v>
      </c>
      <c r="G23" s="16">
        <v>45490.3</v>
      </c>
      <c r="H23" s="16">
        <v>45490.3</v>
      </c>
    </row>
    <row r="24" spans="1:8" ht="25.5" customHeight="1" thickBot="1">
      <c r="A24" s="4" t="s">
        <v>27</v>
      </c>
      <c r="B24" s="16">
        <f>B23/B13*100</f>
        <v>13.264717359330024</v>
      </c>
      <c r="C24" s="16">
        <f t="shared" ref="C24:H24" si="3">C23/C13*100</f>
        <v>19.374807291702076</v>
      </c>
      <c r="D24" s="16">
        <f t="shared" si="3"/>
        <v>18.158940134811232</v>
      </c>
      <c r="E24" s="16">
        <f t="shared" si="3"/>
        <v>16.86804485112723</v>
      </c>
      <c r="F24" s="16">
        <f t="shared" si="3"/>
        <v>16.86804485112723</v>
      </c>
      <c r="G24" s="16">
        <f t="shared" si="3"/>
        <v>16.86804485112723</v>
      </c>
      <c r="H24" s="16">
        <f t="shared" si="3"/>
        <v>16.86804485112723</v>
      </c>
    </row>
    <row r="25" spans="1:8" ht="57" customHeight="1" thickBot="1">
      <c r="A25" s="4" t="s">
        <v>43</v>
      </c>
      <c r="B25" s="16" t="s">
        <v>42</v>
      </c>
      <c r="C25" s="16" t="s">
        <v>42</v>
      </c>
      <c r="D25" s="16">
        <v>5434.6</v>
      </c>
      <c r="E25" s="16">
        <v>11587.7</v>
      </c>
      <c r="F25" s="16">
        <v>11587.7</v>
      </c>
      <c r="G25" s="16">
        <v>11587.7</v>
      </c>
      <c r="H25" s="16">
        <v>11587.7</v>
      </c>
    </row>
    <row r="26" spans="1:8" ht="25.5" customHeight="1" thickBot="1">
      <c r="A26" s="4" t="s">
        <v>27</v>
      </c>
      <c r="B26" s="16" t="s">
        <v>42</v>
      </c>
      <c r="C26" s="16" t="s">
        <v>42</v>
      </c>
      <c r="D26" s="16">
        <f>D25/D13*100</f>
        <v>2.1122214315113776</v>
      </c>
      <c r="E26" s="16">
        <f t="shared" ref="E26:H26" si="4">E25/E13*100</f>
        <v>4.2967807053681115</v>
      </c>
      <c r="F26" s="16">
        <f t="shared" si="4"/>
        <v>4.2967807053681115</v>
      </c>
      <c r="G26" s="16">
        <f t="shared" si="4"/>
        <v>4.2967807053681115</v>
      </c>
      <c r="H26" s="16">
        <f t="shared" si="4"/>
        <v>4.2967807053681115</v>
      </c>
    </row>
    <row r="27" spans="1:8" ht="15.75">
      <c r="A27" s="1"/>
    </row>
    <row r="28" spans="1:8" ht="15.75">
      <c r="A28" s="5"/>
    </row>
  </sheetData>
  <mergeCells count="12">
    <mergeCell ref="A2:G2"/>
    <mergeCell ref="A9:G9"/>
    <mergeCell ref="B11:B12"/>
    <mergeCell ref="C11:C12"/>
    <mergeCell ref="D11:H11"/>
    <mergeCell ref="A11:A12"/>
    <mergeCell ref="G10:H10"/>
    <mergeCell ref="D3:H3"/>
    <mergeCell ref="D4:H4"/>
    <mergeCell ref="D5:H5"/>
    <mergeCell ref="D6:H6"/>
    <mergeCell ref="D7:H7"/>
  </mergeCells>
  <pageMargins left="1.1023622047244095" right="0.31496062992125984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1</vt:lpstr>
      <vt:lpstr>Прил4</vt:lpstr>
      <vt:lpstr>Прил.6</vt:lpstr>
      <vt:lpstr>Прил.7</vt:lpstr>
      <vt:lpstr>Прил.6!Область_печати</vt:lpstr>
      <vt:lpstr>Прил.7!Область_печати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2019-01-15T06:46:46Z</dcterms:modified>
</cp:coreProperties>
</file>